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ilent-my.sharepoint.com/personal/dan_hulett_agilent_com/Documents/Documents/Technical Support/"/>
    </mc:Choice>
  </mc:AlternateContent>
  <xr:revisionPtr revIDLastSave="3" documentId="11_D37ABB4173A1230DBBC0D3671B8AE9BD3468896B" xr6:coauthVersionLast="47" xr6:coauthVersionMax="47" xr10:uidLastSave="{C7E6C5D1-5DD0-4356-B834-BA45154CD996}"/>
  <bookViews>
    <workbookView xWindow="780" yWindow="780" windowWidth="18900" windowHeight="11055" xr2:uid="{00000000-000D-0000-FFFF-FFFF00000000}"/>
  </bookViews>
  <sheets>
    <sheet name="Frame eval" sheetId="1" r:id="rId1"/>
    <sheet name="CRC calcul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C9" i="1"/>
  <c r="H7" i="1"/>
  <c r="G7" i="1"/>
  <c r="G9" i="1" s="1"/>
  <c r="G8" i="1" s="1"/>
  <c r="D7" i="1"/>
  <c r="B7" i="1"/>
  <c r="F4" i="1"/>
  <c r="C10" i="1" l="1"/>
  <c r="C8" i="1"/>
  <c r="C7" i="1"/>
  <c r="E7" i="1"/>
  <c r="E9" i="1" s="1"/>
  <c r="E8" i="1" s="1"/>
  <c r="D9" i="1"/>
  <c r="D8" i="1" s="1"/>
  <c r="I13" i="2"/>
  <c r="H25" i="2"/>
  <c r="J23" i="2"/>
  <c r="J25" i="2" s="1"/>
  <c r="I23" i="2"/>
  <c r="I25" i="2" s="1"/>
  <c r="H23" i="2"/>
  <c r="H24" i="2" s="1"/>
  <c r="G23" i="2"/>
  <c r="G25" i="2" s="1"/>
  <c r="F23" i="2"/>
  <c r="F25" i="2" s="1"/>
  <c r="E23" i="2"/>
  <c r="E25" i="2" s="1"/>
  <c r="D23" i="2"/>
  <c r="D24" i="2" s="1"/>
  <c r="C23" i="2"/>
  <c r="C25" i="2" s="1"/>
  <c r="D25" i="2" l="1"/>
  <c r="I24" i="2"/>
  <c r="E24" i="2"/>
  <c r="E27" i="2" s="1"/>
  <c r="C24" i="2"/>
  <c r="G24" i="2"/>
  <c r="G27" i="2" s="1"/>
  <c r="J24" i="2"/>
  <c r="J27" i="2" s="1"/>
  <c r="F24" i="2"/>
  <c r="F27" i="2" s="1"/>
  <c r="D10" i="1"/>
  <c r="E10" i="1" s="1"/>
  <c r="F7" i="1"/>
  <c r="F9" i="1" s="1"/>
  <c r="F8" i="1" s="1"/>
  <c r="H27" i="2"/>
  <c r="D27" i="2"/>
  <c r="I27" i="2"/>
  <c r="C27" i="2"/>
  <c r="F20" i="2" l="1"/>
  <c r="F10" i="1"/>
  <c r="G10" i="1" s="1"/>
  <c r="D59" i="1"/>
  <c r="D61" i="1" s="1"/>
  <c r="C61" i="1"/>
  <c r="C59" i="1" s="1"/>
  <c r="E60" i="1"/>
  <c r="E59" i="1"/>
  <c r="B59" i="1"/>
  <c r="G56" i="1"/>
  <c r="H10" i="1" l="1"/>
  <c r="I10" i="1" s="1"/>
  <c r="I9" i="1" s="1"/>
  <c r="C60" i="1"/>
  <c r="D60" i="1"/>
  <c r="C62" i="1"/>
  <c r="D62" i="1" s="1"/>
  <c r="E62" i="1" s="1"/>
  <c r="F43" i="1"/>
  <c r="E45" i="1"/>
  <c r="G45" i="1" s="1"/>
  <c r="C50" i="1"/>
  <c r="C51" i="1" s="1"/>
  <c r="R49" i="1"/>
  <c r="R48" i="1"/>
  <c r="G48" i="1"/>
  <c r="G50" i="1" s="1"/>
  <c r="G49" i="1" s="1"/>
  <c r="D48" i="1"/>
  <c r="D50" i="1" s="1"/>
  <c r="B48" i="1"/>
  <c r="F42" i="1"/>
  <c r="F29" i="1"/>
  <c r="F16" i="1"/>
  <c r="F17" i="1"/>
  <c r="G17" i="1"/>
  <c r="H20" i="1" s="1"/>
  <c r="C34" i="1"/>
  <c r="N34" i="1"/>
  <c r="N33" i="1"/>
  <c r="G33" i="1"/>
  <c r="G35" i="1" s="1"/>
  <c r="D33" i="1"/>
  <c r="D35" i="1" s="1"/>
  <c r="B33" i="1"/>
  <c r="G30" i="1"/>
  <c r="I33" i="1" s="1"/>
  <c r="I35" i="1" s="1"/>
  <c r="F30" i="1"/>
  <c r="D20" i="1"/>
  <c r="D22" i="1" s="1"/>
  <c r="D21" i="1" s="1"/>
  <c r="I20" i="1"/>
  <c r="B20" i="1"/>
  <c r="G20" i="1"/>
  <c r="G22" i="1" s="1"/>
  <c r="G21" i="1" s="1"/>
  <c r="I21" i="1"/>
  <c r="C22" i="1"/>
  <c r="C20" i="1" s="1"/>
  <c r="I8" i="1" l="1"/>
  <c r="I7" i="1"/>
  <c r="J10" i="1"/>
  <c r="J9" i="1" s="1"/>
  <c r="L48" i="1"/>
  <c r="L50" i="1" s="1"/>
  <c r="L49" i="1" s="1"/>
  <c r="M48" i="1"/>
  <c r="M50" i="1" s="1"/>
  <c r="N48" i="1"/>
  <c r="N50" i="1" s="1"/>
  <c r="N49" i="1" s="1"/>
  <c r="O48" i="1"/>
  <c r="O50" i="1" s="1"/>
  <c r="P48" i="1"/>
  <c r="P50" i="1" s="1"/>
  <c r="Q48" i="1"/>
  <c r="Q50" i="1" s="1"/>
  <c r="I48" i="1"/>
  <c r="I50" i="1" s="1"/>
  <c r="I49" i="1" s="1"/>
  <c r="J48" i="1"/>
  <c r="J50" i="1" s="1"/>
  <c r="J49" i="1" s="1"/>
  <c r="K48" i="1"/>
  <c r="K50" i="1" s="1"/>
  <c r="K49" i="1" s="1"/>
  <c r="H48" i="1"/>
  <c r="H50" i="1" s="1"/>
  <c r="H49" i="1" s="1"/>
  <c r="C48" i="1"/>
  <c r="E48" i="1"/>
  <c r="E50" i="1" s="1"/>
  <c r="E49" i="1" s="1"/>
  <c r="C49" i="1"/>
  <c r="D51" i="1"/>
  <c r="D49" i="1"/>
  <c r="C33" i="1"/>
  <c r="E33" i="1"/>
  <c r="E35" i="1" s="1"/>
  <c r="E34" i="1" s="1"/>
  <c r="G34" i="1"/>
  <c r="I34" i="1"/>
  <c r="D34" i="1"/>
  <c r="J33" i="1"/>
  <c r="J35" i="1" s="1"/>
  <c r="K33" i="1"/>
  <c r="K35" i="1" s="1"/>
  <c r="L33" i="1"/>
  <c r="L35" i="1" s="1"/>
  <c r="C36" i="1"/>
  <c r="D36" i="1" s="1"/>
  <c r="M33" i="1"/>
  <c r="M35" i="1" s="1"/>
  <c r="H33" i="1"/>
  <c r="H35" i="1" s="1"/>
  <c r="E20" i="1"/>
  <c r="F20" i="1" s="1"/>
  <c r="H22" i="1"/>
  <c r="C23" i="1"/>
  <c r="D23" i="1" s="1"/>
  <c r="C21" i="1"/>
  <c r="J7" i="1" l="1"/>
  <c r="J8" i="1"/>
  <c r="E51" i="1"/>
  <c r="E36" i="1"/>
  <c r="F48" i="1"/>
  <c r="F50" i="1" s="1"/>
  <c r="Q49" i="1"/>
  <c r="P49" i="1"/>
  <c r="O49" i="1"/>
  <c r="M49" i="1"/>
  <c r="H21" i="1"/>
  <c r="F33" i="1"/>
  <c r="F35" i="1" s="1"/>
  <c r="L34" i="1"/>
  <c r="K34" i="1"/>
  <c r="J34" i="1"/>
  <c r="H34" i="1"/>
  <c r="M34" i="1"/>
  <c r="F22" i="1"/>
  <c r="F21" i="1" s="1"/>
  <c r="E22" i="1"/>
  <c r="E21" i="1" s="1"/>
  <c r="F51" i="1" l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S50" i="1" s="1"/>
  <c r="F62" i="1"/>
  <c r="F61" i="1" s="1"/>
  <c r="F49" i="1"/>
  <c r="F36" i="1"/>
  <c r="G36" i="1" s="1"/>
  <c r="H36" i="1" s="1"/>
  <c r="I36" i="1" s="1"/>
  <c r="J36" i="1" s="1"/>
  <c r="K36" i="1" s="1"/>
  <c r="L36" i="1" s="1"/>
  <c r="M36" i="1" s="1"/>
  <c r="N36" i="1" s="1"/>
  <c r="O36" i="1" s="1"/>
  <c r="O35" i="1" s="1"/>
  <c r="F34" i="1"/>
  <c r="E23" i="1"/>
  <c r="F23" i="1" s="1"/>
  <c r="G23" i="1" s="1"/>
  <c r="H23" i="1" s="1"/>
  <c r="I23" i="1" s="1"/>
  <c r="G62" i="1" l="1"/>
  <c r="G61" i="1" s="1"/>
  <c r="F60" i="1"/>
  <c r="F59" i="1"/>
  <c r="S48" i="1"/>
  <c r="S49" i="1"/>
  <c r="T51" i="1"/>
  <c r="T50" i="1" s="1"/>
  <c r="O34" i="1"/>
  <c r="O33" i="1"/>
  <c r="P36" i="1"/>
  <c r="P35" i="1" s="1"/>
  <c r="J23" i="1"/>
  <c r="J22" i="1" s="1"/>
  <c r="J20" i="1" s="1"/>
  <c r="G59" i="1" l="1"/>
  <c r="G60" i="1"/>
  <c r="T48" i="1"/>
  <c r="T49" i="1"/>
  <c r="P33" i="1"/>
  <c r="P34" i="1"/>
  <c r="J21" i="1"/>
  <c r="K23" i="1"/>
  <c r="K22" i="1" s="1"/>
  <c r="K20" i="1" l="1"/>
  <c r="K21" i="1"/>
</calcChain>
</file>

<file path=xl/sharedStrings.xml><?xml version="1.0" encoding="utf-8"?>
<sst xmlns="http://schemas.openxmlformats.org/spreadsheetml/2006/main" count="160" uniqueCount="80">
  <si>
    <t>STX</t>
  </si>
  <si>
    <t>Win100</t>
  </si>
  <si>
    <t>Win10</t>
  </si>
  <si>
    <t>Win1</t>
  </si>
  <si>
    <t>RD/WR</t>
  </si>
  <si>
    <t>Data0</t>
  </si>
  <si>
    <t>ETX</t>
  </si>
  <si>
    <t>CRC1</t>
  </si>
  <si>
    <t>CRC2</t>
  </si>
  <si>
    <t>ASCII</t>
  </si>
  <si>
    <t>HEX</t>
  </si>
  <si>
    <t>DEC</t>
  </si>
  <si>
    <t>CRCeval</t>
  </si>
  <si>
    <t>Addr</t>
  </si>
  <si>
    <t>Address</t>
  </si>
  <si>
    <t>Window</t>
  </si>
  <si>
    <t>Data</t>
  </si>
  <si>
    <t>Data1</t>
  </si>
  <si>
    <t>Data5</t>
  </si>
  <si>
    <t>Data4</t>
  </si>
  <si>
    <t>Data3</t>
  </si>
  <si>
    <t>Data2</t>
  </si>
  <si>
    <t>Data (0 or 1)</t>
  </si>
  <si>
    <t>Char0</t>
  </si>
  <si>
    <t>Char1</t>
  </si>
  <si>
    <t>Char2</t>
  </si>
  <si>
    <t>Char3</t>
  </si>
  <si>
    <t>Char4</t>
  </si>
  <si>
    <t>Char5</t>
  </si>
  <si>
    <t>Char6</t>
  </si>
  <si>
    <t>Char7</t>
  </si>
  <si>
    <t>Char8</t>
  </si>
  <si>
    <t>Char9</t>
  </si>
  <si>
    <t>NumChars</t>
  </si>
  <si>
    <t>Automatic spaces PAD (0=YES,1=NO)</t>
  </si>
  <si>
    <t>If Automatic PAD is disable the CHARS with DEC value = 0 shall not be present in the string</t>
  </si>
  <si>
    <t>Protocol answer with no data</t>
  </si>
  <si>
    <t>ACK</t>
  </si>
  <si>
    <t>NACK</t>
  </si>
  <si>
    <t>UnkWin</t>
  </si>
  <si>
    <t>DataType</t>
  </si>
  <si>
    <t>WinDis</t>
  </si>
  <si>
    <t>OutRange</t>
  </si>
  <si>
    <t>Value</t>
  </si>
  <si>
    <t>Usable values</t>
  </si>
  <si>
    <t>How to calculate CRC</t>
  </si>
  <si>
    <t>_x0002_</t>
  </si>
  <si>
    <t>€</t>
  </si>
  <si>
    <t>0</t>
  </si>
  <si>
    <t>_x0003_</t>
  </si>
  <si>
    <t>B</t>
  </si>
  <si>
    <t>3</t>
  </si>
  <si>
    <t>80</t>
  </si>
  <si>
    <t>31</t>
  </si>
  <si>
    <t>30</t>
  </si>
  <si>
    <t>42</t>
  </si>
  <si>
    <t>33</t>
  </si>
  <si>
    <t>Part of the frame used for crc calculation 
(NB: DATA could be not present or longher)</t>
  </si>
  <si>
    <t>This is the result in decimal format</t>
  </si>
  <si>
    <t>XOR (</t>
  </si>
  <si>
    <t>A</t>
  </si>
  <si>
    <t>) =</t>
  </si>
  <si>
    <t>C</t>
  </si>
  <si>
    <t>Bit pos</t>
  </si>
  <si>
    <t>BitDecValue</t>
  </si>
  <si>
    <t>Binary(A)</t>
  </si>
  <si>
    <t>Binary(B)</t>
  </si>
  <si>
    <t>C = A XOR B</t>
  </si>
  <si>
    <t>In the folloving an example of how to evaluate it on two base 10 numbers</t>
  </si>
  <si>
    <t>So XOR is evaluated as a coloumn results and its result does not impact the other coloums</t>
  </si>
  <si>
    <t>Basically XOR bit wise give 0 if Ax = Bx, 1 in the other cases</t>
  </si>
  <si>
    <t>This is the HEX conversion of the result
 (still a number...). 
It has to be 2 digit value (if not assume the first digit 0) --&gt; CRC1 byte will be the character of the first digit and CRC2 will be the character of the second digit</t>
  </si>
  <si>
    <t>You can play modifiing the green cells value</t>
  </si>
  <si>
    <t>Alphanumeric Data windows</t>
  </si>
  <si>
    <t>Is the XOR logical operation: it is a sum made bitwise with no carry over between bits...  (in binary format)</t>
  </si>
  <si>
    <t>12</t>
  </si>
  <si>
    <t>Read/Write (0/1)</t>
  </si>
  <si>
    <t>Read windows (only from PC): no data content</t>
  </si>
  <si>
    <t>Read/Write Logic Data windows</t>
  </si>
  <si>
    <t>Read/Write Numeric Data windows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</si>
</sst>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2" borderId="2" xfId="0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3" fillId="0" borderId="11" xfId="0" applyFont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3" borderId="1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4" borderId="2" xfId="0" applyFill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4" borderId="2" xfId="0" applyFont="1" applyFill="1" applyBorder="1" applyAlignment="1" applyProtection="1">
      <alignment horizontal="center"/>
    </xf>
    <xf numFmtId="0" fontId="0" fillId="0" borderId="3" xfId="0" applyBorder="1" applyProtection="1"/>
    <xf numFmtId="164" fontId="3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3" borderId="5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8" fillId="0" borderId="0" xfId="0" quotePrefix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4" fillId="0" borderId="6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0" fillId="0" borderId="8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117191</xdr:colOff>
      <xdr:row>6</xdr:row>
      <xdr:rowOff>153866</xdr:rowOff>
    </xdr:from>
    <xdr:to>
      <xdr:col>2</xdr:col>
      <xdr:colOff>263769</xdr:colOff>
      <xdr:row>10</xdr:row>
      <xdr:rowOff>29308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42166" y="1344491"/>
          <a:ext cx="146578" cy="637442"/>
        </a:xfrm>
        <a:custGeom>
          <a:avLst/>
          <a:gdLst>
            <a:gd name="connsiteX0" fmla="*/ 212521 w 227174"/>
            <a:gd name="connsiteY0" fmla="*/ 0 h 622788"/>
            <a:gd name="connsiteX1" fmla="*/ 40 w 227174"/>
            <a:gd name="connsiteY1" fmla="*/ 300404 h 622788"/>
            <a:gd name="connsiteX2" fmla="*/ 227174 w 227174"/>
            <a:gd name="connsiteY2" fmla="*/ 622788 h 6227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7174" h="622788">
              <a:moveTo>
                <a:pt x="212521" y="0"/>
              </a:moveTo>
              <a:cubicBezTo>
                <a:pt x="105059" y="98303"/>
                <a:pt x="-2402" y="196606"/>
                <a:pt x="40" y="300404"/>
              </a:cubicBezTo>
              <a:cubicBezTo>
                <a:pt x="2482" y="404202"/>
                <a:pt x="183212" y="566615"/>
                <a:pt x="227174" y="622788"/>
              </a:cubicBezTo>
            </a:path>
          </a:pathLst>
        </a:custGeom>
        <a:noFill/>
        <a:ln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578827</xdr:colOff>
      <xdr:row>7</xdr:row>
      <xdr:rowOff>183173</xdr:rowOff>
    </xdr:from>
    <xdr:to>
      <xdr:col>3</xdr:col>
      <xdr:colOff>234461</xdr:colOff>
      <xdr:row>9</xdr:row>
      <xdr:rowOff>29308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903802" y="1564298"/>
          <a:ext cx="265234" cy="2271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578827</xdr:colOff>
      <xdr:row>8</xdr:row>
      <xdr:rowOff>106241</xdr:rowOff>
    </xdr:from>
    <xdr:to>
      <xdr:col>3</xdr:col>
      <xdr:colOff>234461</xdr:colOff>
      <xdr:row>8</xdr:row>
      <xdr:rowOff>106241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3" idx="2"/>
          <a:endCxn id="3" idx="6"/>
        </xdr:cNvCxnSpPr>
      </xdr:nvCxnSpPr>
      <xdr:spPr>
        <a:xfrm>
          <a:off x="9903802" y="1677866"/>
          <a:ext cx="2652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102577</xdr:colOff>
      <xdr:row>7</xdr:row>
      <xdr:rowOff>183173</xdr:rowOff>
    </xdr:from>
    <xdr:to>
      <xdr:col>3</xdr:col>
      <xdr:colOff>102577</xdr:colOff>
      <xdr:row>9</xdr:row>
      <xdr:rowOff>29308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0"/>
          <a:endCxn id="3" idx="4"/>
        </xdr:cNvCxnSpPr>
      </xdr:nvCxnSpPr>
      <xdr:spPr>
        <a:xfrm>
          <a:off x="10037152" y="1564298"/>
          <a:ext cx="0" cy="2271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344366</xdr:colOff>
      <xdr:row>8</xdr:row>
      <xdr:rowOff>106242</xdr:rowOff>
    </xdr:from>
    <xdr:to>
      <xdr:col>2</xdr:col>
      <xdr:colOff>578827</xdr:colOff>
      <xdr:row>9</xdr:row>
      <xdr:rowOff>183175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3" idx="2"/>
        </xdr:cNvCxnSpPr>
      </xdr:nvCxnSpPr>
      <xdr:spPr>
        <a:xfrm rot="5400000" flipH="1" flipV="1">
          <a:off x="9652855" y="1694353"/>
          <a:ext cx="267433" cy="234461"/>
        </a:xfrm>
        <a:prstGeom prst="curvedConnector2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102577</xdr:colOff>
      <xdr:row>6</xdr:row>
      <xdr:rowOff>161193</xdr:rowOff>
    </xdr:from>
    <xdr:to>
      <xdr:col>3</xdr:col>
      <xdr:colOff>212481</xdr:colOff>
      <xdr:row>7</xdr:row>
      <xdr:rowOff>183173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endCxn id="3" idx="0"/>
        </xdr:cNvCxnSpPr>
      </xdr:nvCxnSpPr>
      <xdr:spPr>
        <a:xfrm flipH="1">
          <a:off x="10037152" y="1351818"/>
          <a:ext cx="109904" cy="212480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102577</xdr:colOff>
      <xdr:row>9</xdr:row>
      <xdr:rowOff>29308</xdr:rowOff>
    </xdr:from>
    <xdr:to>
      <xdr:col>3</xdr:col>
      <xdr:colOff>241788</xdr:colOff>
      <xdr:row>10</xdr:row>
      <xdr:rowOff>14654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3" idx="4"/>
        </xdr:cNvCxnSpPr>
      </xdr:nvCxnSpPr>
      <xdr:spPr>
        <a:xfrm>
          <a:off x="10037152" y="1791433"/>
          <a:ext cx="139211" cy="175846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64476</xdr:colOff>
      <xdr:row>7</xdr:row>
      <xdr:rowOff>189034</xdr:rowOff>
    </xdr:from>
    <xdr:to>
      <xdr:col>4</xdr:col>
      <xdr:colOff>328245</xdr:colOff>
      <xdr:row>9</xdr:row>
      <xdr:rowOff>35169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608651" y="1570159"/>
          <a:ext cx="263769" cy="2271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64476</xdr:colOff>
      <xdr:row>8</xdr:row>
      <xdr:rowOff>112102</xdr:rowOff>
    </xdr:from>
    <xdr:to>
      <xdr:col>4</xdr:col>
      <xdr:colOff>328245</xdr:colOff>
      <xdr:row>8</xdr:row>
      <xdr:rowOff>112102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9" idx="2"/>
          <a:endCxn id="9" idx="6"/>
        </xdr:cNvCxnSpPr>
      </xdr:nvCxnSpPr>
      <xdr:spPr>
        <a:xfrm>
          <a:off x="10608651" y="1683727"/>
          <a:ext cx="2637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8</xdr:row>
      <xdr:rowOff>112103</xdr:rowOff>
    </xdr:from>
    <xdr:to>
      <xdr:col>4</xdr:col>
      <xdr:colOff>64476</xdr:colOff>
      <xdr:row>9</xdr:row>
      <xdr:rowOff>189036</xdr:rowOff>
    </xdr:to>
    <xdr:cxnSp macro="">
      <xdr:nvCxnSpPr>
        <xdr:cNvPr id="11" name="Curved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endCxn id="9" idx="2"/>
        </xdr:cNvCxnSpPr>
      </xdr:nvCxnSpPr>
      <xdr:spPr>
        <a:xfrm rot="5400000" flipH="1" flipV="1">
          <a:off x="10356971" y="1699482"/>
          <a:ext cx="267433" cy="235926"/>
        </a:xfrm>
        <a:prstGeom prst="curvedConnector2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196361</xdr:colOff>
      <xdr:row>6</xdr:row>
      <xdr:rowOff>167054</xdr:rowOff>
    </xdr:from>
    <xdr:to>
      <xdr:col>4</xdr:col>
      <xdr:colOff>306265</xdr:colOff>
      <xdr:row>7</xdr:row>
      <xdr:rowOff>189034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endCxn id="9" idx="0"/>
        </xdr:cNvCxnSpPr>
      </xdr:nvCxnSpPr>
      <xdr:spPr>
        <a:xfrm flipH="1">
          <a:off x="10740536" y="1357679"/>
          <a:ext cx="109904" cy="212480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196361</xdr:colOff>
      <xdr:row>9</xdr:row>
      <xdr:rowOff>35169</xdr:rowOff>
    </xdr:from>
    <xdr:to>
      <xdr:col>4</xdr:col>
      <xdr:colOff>335572</xdr:colOff>
      <xdr:row>10</xdr:row>
      <xdr:rowOff>20515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9" idx="4"/>
        </xdr:cNvCxnSpPr>
      </xdr:nvCxnSpPr>
      <xdr:spPr>
        <a:xfrm>
          <a:off x="10740536" y="1797294"/>
          <a:ext cx="139211" cy="175846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7</xdr:row>
      <xdr:rowOff>187569</xdr:rowOff>
    </xdr:from>
    <xdr:to>
      <xdr:col>5</xdr:col>
      <xdr:colOff>282819</xdr:colOff>
      <xdr:row>9</xdr:row>
      <xdr:rowOff>33704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172825" y="1568694"/>
          <a:ext cx="263769" cy="2271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8</xdr:row>
      <xdr:rowOff>110637</xdr:rowOff>
    </xdr:from>
    <xdr:to>
      <xdr:col>5</xdr:col>
      <xdr:colOff>282819</xdr:colOff>
      <xdr:row>8</xdr:row>
      <xdr:rowOff>110637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stCxn id="14" idx="2"/>
          <a:endCxn id="14" idx="6"/>
        </xdr:cNvCxnSpPr>
      </xdr:nvCxnSpPr>
      <xdr:spPr>
        <a:xfrm>
          <a:off x="11172825" y="1682262"/>
          <a:ext cx="2637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392723</xdr:colOff>
      <xdr:row>8</xdr:row>
      <xdr:rowOff>110638</xdr:rowOff>
    </xdr:from>
    <xdr:to>
      <xdr:col>5</xdr:col>
      <xdr:colOff>19050</xdr:colOff>
      <xdr:row>9</xdr:row>
      <xdr:rowOff>187571</xdr:rowOff>
    </xdr:to>
    <xdr:cxnSp macro="">
      <xdr:nvCxnSpPr>
        <xdr:cNvPr id="16" name="Curved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>
          <a:endCxn id="14" idx="2"/>
        </xdr:cNvCxnSpPr>
      </xdr:nvCxnSpPr>
      <xdr:spPr>
        <a:xfrm rot="5400000" flipH="1" flipV="1">
          <a:off x="10921145" y="1698016"/>
          <a:ext cx="267433" cy="235927"/>
        </a:xfrm>
        <a:prstGeom prst="curvedConnector2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150935</xdr:colOff>
      <xdr:row>6</xdr:row>
      <xdr:rowOff>165589</xdr:rowOff>
    </xdr:from>
    <xdr:to>
      <xdr:col>5</xdr:col>
      <xdr:colOff>260839</xdr:colOff>
      <xdr:row>7</xdr:row>
      <xdr:rowOff>187569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endCxn id="14" idx="0"/>
        </xdr:cNvCxnSpPr>
      </xdr:nvCxnSpPr>
      <xdr:spPr>
        <a:xfrm flipH="1">
          <a:off x="11304710" y="1356214"/>
          <a:ext cx="109904" cy="212480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150935</xdr:colOff>
      <xdr:row>9</xdr:row>
      <xdr:rowOff>33704</xdr:rowOff>
    </xdr:from>
    <xdr:to>
      <xdr:col>5</xdr:col>
      <xdr:colOff>290146</xdr:colOff>
      <xdr:row>10</xdr:row>
      <xdr:rowOff>19050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4" idx="4"/>
        </xdr:cNvCxnSpPr>
      </xdr:nvCxnSpPr>
      <xdr:spPr>
        <a:xfrm>
          <a:off x="11304710" y="1795829"/>
          <a:ext cx="139211" cy="175846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24912</xdr:colOff>
      <xdr:row>8</xdr:row>
      <xdr:rowOff>2931</xdr:rowOff>
    </xdr:from>
    <xdr:to>
      <xdr:col>6</xdr:col>
      <xdr:colOff>288681</xdr:colOff>
      <xdr:row>9</xdr:row>
      <xdr:rowOff>39566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1788287" y="1574556"/>
          <a:ext cx="263769" cy="2271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24912</xdr:colOff>
      <xdr:row>8</xdr:row>
      <xdr:rowOff>116499</xdr:rowOff>
    </xdr:from>
    <xdr:to>
      <xdr:col>6</xdr:col>
      <xdr:colOff>288681</xdr:colOff>
      <xdr:row>8</xdr:row>
      <xdr:rowOff>116499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>
          <a:stCxn id="19" idx="2"/>
          <a:endCxn id="19" idx="6"/>
        </xdr:cNvCxnSpPr>
      </xdr:nvCxnSpPr>
      <xdr:spPr>
        <a:xfrm>
          <a:off x="11788287" y="1688124"/>
          <a:ext cx="2637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398586</xdr:colOff>
      <xdr:row>8</xdr:row>
      <xdr:rowOff>116500</xdr:rowOff>
    </xdr:from>
    <xdr:to>
      <xdr:col>6</xdr:col>
      <xdr:colOff>24912</xdr:colOff>
      <xdr:row>10</xdr:row>
      <xdr:rowOff>2933</xdr:rowOff>
    </xdr:to>
    <xdr:cxnSp macro="">
      <xdr:nvCxnSpPr>
        <xdr:cNvPr id="21" name="Curved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endCxn id="19" idx="2"/>
        </xdr:cNvCxnSpPr>
      </xdr:nvCxnSpPr>
      <xdr:spPr>
        <a:xfrm rot="5400000" flipH="1" flipV="1">
          <a:off x="11536607" y="1703879"/>
          <a:ext cx="267433" cy="235926"/>
        </a:xfrm>
        <a:prstGeom prst="curvedConnector2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156797</xdr:colOff>
      <xdr:row>6</xdr:row>
      <xdr:rowOff>171451</xdr:rowOff>
    </xdr:from>
    <xdr:to>
      <xdr:col>6</xdr:col>
      <xdr:colOff>266701</xdr:colOff>
      <xdr:row>8</xdr:row>
      <xdr:rowOff>2931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endCxn id="19" idx="0"/>
        </xdr:cNvCxnSpPr>
      </xdr:nvCxnSpPr>
      <xdr:spPr>
        <a:xfrm flipH="1">
          <a:off x="11920172" y="1362076"/>
          <a:ext cx="109904" cy="212480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156797</xdr:colOff>
      <xdr:row>9</xdr:row>
      <xdr:rowOff>39566</xdr:rowOff>
    </xdr:from>
    <xdr:to>
      <xdr:col>6</xdr:col>
      <xdr:colOff>296008</xdr:colOff>
      <xdr:row>10</xdr:row>
      <xdr:rowOff>24912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>
          <a:stCxn id="19" idx="4"/>
        </xdr:cNvCxnSpPr>
      </xdr:nvCxnSpPr>
      <xdr:spPr>
        <a:xfrm>
          <a:off x="11920172" y="1801691"/>
          <a:ext cx="139211" cy="175846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16120</xdr:colOff>
      <xdr:row>8</xdr:row>
      <xdr:rowOff>1466</xdr:rowOff>
    </xdr:from>
    <xdr:to>
      <xdr:col>7</xdr:col>
      <xdr:colOff>279889</xdr:colOff>
      <xdr:row>9</xdr:row>
      <xdr:rowOff>38101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2389095" y="1573091"/>
          <a:ext cx="263769" cy="2271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16120</xdr:colOff>
      <xdr:row>8</xdr:row>
      <xdr:rowOff>115034</xdr:rowOff>
    </xdr:from>
    <xdr:to>
      <xdr:col>7</xdr:col>
      <xdr:colOff>279889</xdr:colOff>
      <xdr:row>8</xdr:row>
      <xdr:rowOff>115034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24" idx="2"/>
          <a:endCxn id="24" idx="6"/>
        </xdr:cNvCxnSpPr>
      </xdr:nvCxnSpPr>
      <xdr:spPr>
        <a:xfrm>
          <a:off x="12389095" y="1686659"/>
          <a:ext cx="2637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389793</xdr:colOff>
      <xdr:row>8</xdr:row>
      <xdr:rowOff>115035</xdr:rowOff>
    </xdr:from>
    <xdr:to>
      <xdr:col>7</xdr:col>
      <xdr:colOff>16120</xdr:colOff>
      <xdr:row>10</xdr:row>
      <xdr:rowOff>1468</xdr:rowOff>
    </xdr:to>
    <xdr:cxnSp macro="">
      <xdr:nvCxnSpPr>
        <xdr:cNvPr id="26" name="Curved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endCxn id="24" idx="2"/>
        </xdr:cNvCxnSpPr>
      </xdr:nvCxnSpPr>
      <xdr:spPr>
        <a:xfrm rot="5400000" flipH="1" flipV="1">
          <a:off x="12137415" y="1702413"/>
          <a:ext cx="267433" cy="235927"/>
        </a:xfrm>
        <a:prstGeom prst="curvedConnector2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148005</xdr:colOff>
      <xdr:row>6</xdr:row>
      <xdr:rowOff>169986</xdr:rowOff>
    </xdr:from>
    <xdr:to>
      <xdr:col>7</xdr:col>
      <xdr:colOff>257909</xdr:colOff>
      <xdr:row>8</xdr:row>
      <xdr:rowOff>1466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endCxn id="24" idx="0"/>
        </xdr:cNvCxnSpPr>
      </xdr:nvCxnSpPr>
      <xdr:spPr>
        <a:xfrm flipH="1">
          <a:off x="12520980" y="1360611"/>
          <a:ext cx="109904" cy="212480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148005</xdr:colOff>
      <xdr:row>9</xdr:row>
      <xdr:rowOff>38101</xdr:rowOff>
    </xdr:from>
    <xdr:to>
      <xdr:col>7</xdr:col>
      <xdr:colOff>287216</xdr:colOff>
      <xdr:row>10</xdr:row>
      <xdr:rowOff>23447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stCxn id="24" idx="4"/>
        </xdr:cNvCxnSpPr>
      </xdr:nvCxnSpPr>
      <xdr:spPr>
        <a:xfrm>
          <a:off x="12520980" y="1800226"/>
          <a:ext cx="139211" cy="175846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36635</xdr:colOff>
      <xdr:row>8</xdr:row>
      <xdr:rowOff>1</xdr:rowOff>
    </xdr:from>
    <xdr:to>
      <xdr:col>8</xdr:col>
      <xdr:colOff>300404</xdr:colOff>
      <xdr:row>9</xdr:row>
      <xdr:rowOff>36636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3019210" y="1571626"/>
          <a:ext cx="263769" cy="2271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36635</xdr:colOff>
      <xdr:row>8</xdr:row>
      <xdr:rowOff>113569</xdr:rowOff>
    </xdr:from>
    <xdr:to>
      <xdr:col>8</xdr:col>
      <xdr:colOff>300404</xdr:colOff>
      <xdr:row>8</xdr:row>
      <xdr:rowOff>113569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29" idx="2"/>
          <a:endCxn id="29" idx="6"/>
        </xdr:cNvCxnSpPr>
      </xdr:nvCxnSpPr>
      <xdr:spPr>
        <a:xfrm>
          <a:off x="13019210" y="1685194"/>
          <a:ext cx="2637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410309</xdr:colOff>
      <xdr:row>8</xdr:row>
      <xdr:rowOff>113570</xdr:rowOff>
    </xdr:from>
    <xdr:to>
      <xdr:col>8</xdr:col>
      <xdr:colOff>36635</xdr:colOff>
      <xdr:row>10</xdr:row>
      <xdr:rowOff>3</xdr:rowOff>
    </xdr:to>
    <xdr:cxnSp macro="">
      <xdr:nvCxnSpPr>
        <xdr:cNvPr id="31" name="Curved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endCxn id="29" idx="2"/>
        </xdr:cNvCxnSpPr>
      </xdr:nvCxnSpPr>
      <xdr:spPr>
        <a:xfrm rot="5400000" flipH="1" flipV="1">
          <a:off x="12767530" y="1700949"/>
          <a:ext cx="267433" cy="235926"/>
        </a:xfrm>
        <a:prstGeom prst="curvedConnector2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168520</xdr:colOff>
      <xdr:row>6</xdr:row>
      <xdr:rowOff>168521</xdr:rowOff>
    </xdr:from>
    <xdr:to>
      <xdr:col>8</xdr:col>
      <xdr:colOff>278424</xdr:colOff>
      <xdr:row>8</xdr:row>
      <xdr:rowOff>1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endCxn id="29" idx="0"/>
        </xdr:cNvCxnSpPr>
      </xdr:nvCxnSpPr>
      <xdr:spPr>
        <a:xfrm flipH="1">
          <a:off x="13151095" y="1359146"/>
          <a:ext cx="109904" cy="212480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168520</xdr:colOff>
      <xdr:row>9</xdr:row>
      <xdr:rowOff>36636</xdr:rowOff>
    </xdr:from>
    <xdr:to>
      <xdr:col>8</xdr:col>
      <xdr:colOff>307731</xdr:colOff>
      <xdr:row>10</xdr:row>
      <xdr:rowOff>21982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stCxn id="29" idx="4"/>
        </xdr:cNvCxnSpPr>
      </xdr:nvCxnSpPr>
      <xdr:spPr>
        <a:xfrm>
          <a:off x="13151095" y="1798761"/>
          <a:ext cx="139211" cy="175846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196361</xdr:colOff>
      <xdr:row>7</xdr:row>
      <xdr:rowOff>189034</xdr:rowOff>
    </xdr:from>
    <xdr:to>
      <xdr:col>4</xdr:col>
      <xdr:colOff>196361</xdr:colOff>
      <xdr:row>9</xdr:row>
      <xdr:rowOff>35169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stCxn id="9" idx="0"/>
          <a:endCxn id="9" idx="4"/>
        </xdr:cNvCxnSpPr>
      </xdr:nvCxnSpPr>
      <xdr:spPr>
        <a:xfrm>
          <a:off x="10740536" y="1570159"/>
          <a:ext cx="0" cy="2271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150935</xdr:colOff>
      <xdr:row>7</xdr:row>
      <xdr:rowOff>187569</xdr:rowOff>
    </xdr:from>
    <xdr:to>
      <xdr:col>5</xdr:col>
      <xdr:colOff>150935</xdr:colOff>
      <xdr:row>9</xdr:row>
      <xdr:rowOff>33704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stCxn id="14" idx="0"/>
          <a:endCxn id="14" idx="4"/>
        </xdr:cNvCxnSpPr>
      </xdr:nvCxnSpPr>
      <xdr:spPr>
        <a:xfrm>
          <a:off x="11304710" y="1568694"/>
          <a:ext cx="0" cy="2271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156797</xdr:colOff>
      <xdr:row>8</xdr:row>
      <xdr:rowOff>2931</xdr:rowOff>
    </xdr:from>
    <xdr:to>
      <xdr:col>6</xdr:col>
      <xdr:colOff>156797</xdr:colOff>
      <xdr:row>9</xdr:row>
      <xdr:rowOff>39566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19" idx="0"/>
          <a:endCxn id="19" idx="4"/>
        </xdr:cNvCxnSpPr>
      </xdr:nvCxnSpPr>
      <xdr:spPr>
        <a:xfrm>
          <a:off x="11920172" y="1574556"/>
          <a:ext cx="0" cy="2271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148005</xdr:colOff>
      <xdr:row>8</xdr:row>
      <xdr:rowOff>1466</xdr:rowOff>
    </xdr:from>
    <xdr:to>
      <xdr:col>7</xdr:col>
      <xdr:colOff>148005</xdr:colOff>
      <xdr:row>9</xdr:row>
      <xdr:rowOff>38101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stCxn id="24" idx="0"/>
          <a:endCxn id="24" idx="4"/>
        </xdr:cNvCxnSpPr>
      </xdr:nvCxnSpPr>
      <xdr:spPr>
        <a:xfrm>
          <a:off x="12520980" y="1573091"/>
          <a:ext cx="0" cy="2271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168520</xdr:colOff>
      <xdr:row>8</xdr:row>
      <xdr:rowOff>1</xdr:rowOff>
    </xdr:from>
    <xdr:to>
      <xdr:col>8</xdr:col>
      <xdr:colOff>168520</xdr:colOff>
      <xdr:row>9</xdr:row>
      <xdr:rowOff>36636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29" idx="0"/>
          <a:endCxn id="29" idx="4"/>
        </xdr:cNvCxnSpPr>
      </xdr:nvCxnSpPr>
      <xdr:spPr>
        <a:xfrm>
          <a:off x="13151095" y="1571626"/>
          <a:ext cx="0" cy="2271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238125</xdr:colOff>
      <xdr:row>15</xdr:row>
      <xdr:rowOff>9525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609600" y="2667000"/>
          <a:ext cx="238125" cy="2000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119063</xdr:colOff>
      <xdr:row>14</xdr:row>
      <xdr:rowOff>0</xdr:rowOff>
    </xdr:from>
    <xdr:to>
      <xdr:col>1</xdr:col>
      <xdr:colOff>119063</xdr:colOff>
      <xdr:row>15</xdr:row>
      <xdr:rowOff>9525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stCxn id="39" idx="0"/>
          <a:endCxn id="39" idx="4"/>
        </xdr:cNvCxnSpPr>
      </xdr:nvCxnSpPr>
      <xdr:spPr>
        <a:xfrm>
          <a:off x="728663" y="2667000"/>
          <a:ext cx="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100013</xdr:rowOff>
    </xdr:from>
    <xdr:to>
      <xdr:col>1</xdr:col>
      <xdr:colOff>238125</xdr:colOff>
      <xdr:row>14</xdr:row>
      <xdr:rowOff>100013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>
          <a:stCxn id="39" idx="2"/>
          <a:endCxn id="39" idx="6"/>
        </xdr:cNvCxnSpPr>
      </xdr:nvCxnSpPr>
      <xdr:spPr>
        <a:xfrm>
          <a:off x="609600" y="2767013"/>
          <a:ext cx="238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tabSelected="1" zoomScaleNormal="100" workbookViewId="0"/>
  </sheetViews>
  <sheetFormatPr defaultRowHeight="15" x14ac:dyDescent="0.25"/>
  <cols>
    <col min="1" max="1" width="11.85546875" style="95" bestFit="1" customWidth="1"/>
  </cols>
  <sheetData>
    <row r="1" spans="1:12" s="8" customFormat="1" ht="18.75" x14ac:dyDescent="0.3">
      <c r="A1" s="93" t="s">
        <v>77</v>
      </c>
      <c r="B1" s="9"/>
      <c r="C1" s="9"/>
      <c r="D1" s="9"/>
      <c r="E1" s="9"/>
      <c r="F1" s="9"/>
      <c r="G1" s="9"/>
      <c r="H1" s="9"/>
      <c r="I1" s="9"/>
    </row>
    <row r="2" spans="1:12" s="8" customFormat="1" ht="15" customHeight="1" x14ac:dyDescent="0.25">
      <c r="A2" s="94"/>
      <c r="B2" s="10"/>
      <c r="C2" s="98" t="s">
        <v>14</v>
      </c>
      <c r="D2" s="98"/>
      <c r="E2" s="35">
        <v>0</v>
      </c>
      <c r="F2" s="9"/>
      <c r="G2" s="9"/>
      <c r="H2" s="9"/>
      <c r="I2" s="9"/>
    </row>
    <row r="3" spans="1:12" s="8" customFormat="1" x14ac:dyDescent="0.25">
      <c r="A3" s="94"/>
      <c r="B3" s="10"/>
      <c r="C3" s="98" t="s">
        <v>15</v>
      </c>
      <c r="D3" s="98"/>
      <c r="E3" s="35">
        <v>108</v>
      </c>
    </row>
    <row r="4" spans="1:12" s="8" customFormat="1" x14ac:dyDescent="0.25">
      <c r="A4" s="94"/>
      <c r="B4" s="10"/>
      <c r="C4" s="98" t="s">
        <v>76</v>
      </c>
      <c r="D4" s="98"/>
      <c r="E4" s="35">
        <v>0</v>
      </c>
      <c r="F4" s="8" t="str">
        <f>IF(E4&lt;=1,"OK","FAIL")</f>
        <v>OK</v>
      </c>
    </row>
    <row r="5" spans="1:12" s="8" customFormat="1" x14ac:dyDescent="0.25">
      <c r="A5" s="94"/>
      <c r="B5" s="10"/>
      <c r="C5" s="38"/>
      <c r="D5" s="38"/>
      <c r="E5" s="21"/>
    </row>
    <row r="6" spans="1:12" x14ac:dyDescent="0.25">
      <c r="B6" s="3" t="s">
        <v>0</v>
      </c>
      <c r="C6" s="3" t="s">
        <v>13</v>
      </c>
      <c r="D6" s="22" t="s">
        <v>1</v>
      </c>
      <c r="E6" s="23" t="s">
        <v>2</v>
      </c>
      <c r="F6" s="24" t="s">
        <v>3</v>
      </c>
      <c r="G6" s="3" t="s">
        <v>4</v>
      </c>
      <c r="H6" s="3" t="s">
        <v>6</v>
      </c>
      <c r="I6" s="22" t="s">
        <v>7</v>
      </c>
      <c r="J6" s="24" t="s">
        <v>8</v>
      </c>
    </row>
    <row r="7" spans="1:12" s="1" customFormat="1" x14ac:dyDescent="0.25">
      <c r="A7" s="95" t="s">
        <v>9</v>
      </c>
      <c r="B7" s="33" t="str">
        <f>CHAR(B9)</f>
        <v>_x0002_</v>
      </c>
      <c r="C7" s="15" t="str">
        <f>CHAR(C9)</f>
        <v>€</v>
      </c>
      <c r="D7" s="11">
        <f>FLOOR(E3/100,1)</f>
        <v>1</v>
      </c>
      <c r="E7" s="18">
        <f>FLOOR((E3-D7*100)/10,1)</f>
        <v>0</v>
      </c>
      <c r="F7" s="12">
        <f>E3-D7*100-E7*10</f>
        <v>8</v>
      </c>
      <c r="G7" s="15">
        <f>IF(E4=0,0,1)</f>
        <v>0</v>
      </c>
      <c r="H7" s="33" t="str">
        <f>CHAR(H9)</f>
        <v>_x0003_</v>
      </c>
      <c r="I7" s="11" t="str">
        <f>CHAR(I9)</f>
        <v>8</v>
      </c>
      <c r="J7" s="12" t="str">
        <f>CHAR(J9)</f>
        <v>A</v>
      </c>
    </row>
    <row r="8" spans="1:12" x14ac:dyDescent="0.25">
      <c r="A8" s="95" t="s">
        <v>10</v>
      </c>
      <c r="B8" s="87">
        <v>2</v>
      </c>
      <c r="C8" s="88" t="str">
        <f>LEFT("0" + DEC2HEX(C9),2)</f>
        <v>80</v>
      </c>
      <c r="D8" s="89" t="str">
        <f>DEC2HEX(D9)</f>
        <v>31</v>
      </c>
      <c r="E8" s="90" t="str">
        <f t="shared" ref="E8:J8" si="0">DEC2HEX(E9)</f>
        <v>30</v>
      </c>
      <c r="F8" s="91" t="str">
        <f t="shared" si="0"/>
        <v>38</v>
      </c>
      <c r="G8" s="88" t="str">
        <f t="shared" si="0"/>
        <v>30</v>
      </c>
      <c r="H8" s="87" t="str">
        <f t="shared" si="0"/>
        <v>3</v>
      </c>
      <c r="I8" s="89" t="str">
        <f t="shared" si="0"/>
        <v>38</v>
      </c>
      <c r="J8" s="91" t="str">
        <f t="shared" si="0"/>
        <v>41</v>
      </c>
    </row>
    <row r="9" spans="1:12" x14ac:dyDescent="0.25">
      <c r="A9" s="95" t="s">
        <v>11</v>
      </c>
      <c r="B9" s="17">
        <v>2</v>
      </c>
      <c r="C9" s="32">
        <f>128+E2</f>
        <v>128</v>
      </c>
      <c r="D9" s="13">
        <f>48+D7</f>
        <v>49</v>
      </c>
      <c r="E9" s="2">
        <f t="shared" ref="E9:G9" si="1">48+E7</f>
        <v>48</v>
      </c>
      <c r="F9" s="14">
        <f t="shared" si="1"/>
        <v>56</v>
      </c>
      <c r="G9" s="19">
        <f t="shared" si="1"/>
        <v>48</v>
      </c>
      <c r="H9" s="17">
        <v>3</v>
      </c>
      <c r="I9" s="13">
        <f>IF(I10&lt;10,I10+48,I10+55)</f>
        <v>56</v>
      </c>
      <c r="J9" s="14">
        <f>IF(J10&lt;10,J10+48,J10+55)</f>
        <v>65</v>
      </c>
    </row>
    <row r="10" spans="1:12" s="6" customFormat="1" x14ac:dyDescent="0.25">
      <c r="A10" s="96" t="s">
        <v>12</v>
      </c>
      <c r="B10" s="7"/>
      <c r="C10" s="7">
        <f>IF(FLOOR(MOD(C9,2)/1,1)=FLOOR(MOD(B10,2)/1,1),0,1)+IF(FLOOR(MOD(C9,4)/2,1)=FLOOR(MOD(B10,4)/2,1),0,2)+IF(FLOOR(MOD(C9,8)/4,1)=FLOOR(MOD(B10,8)/4,1),0,4)+IF(FLOOR(MOD(C9,16)/8,1)=FLOOR(MOD(B10,16)/8,1),0,8)+IF(FLOOR(MOD(C9,32)/16,1)=FLOOR(MOD(B10,32)/16,1),0,16)+IF(FLOOR(MOD(C9,64)/32,1)=FLOOR(MOD(B10,64)/32,1),0,32)+IF(FLOOR(MOD(C9,128)/64,1)=FLOOR(MOD(B10,128)/64,1),0,64)+IF(FLOOR(MOD(C9,256)/128,1)=FLOOR(MOD(B10,256)/128,1),0,128)</f>
        <v>128</v>
      </c>
      <c r="D10" s="7">
        <f>IF(FLOOR(MOD(D9,2)/1,1)=FLOOR(MOD(C10,2)/1,1),0,1)+IF(FLOOR(MOD(D9,4)/2,1)=FLOOR(MOD(C10,4)/2,1),0,2)+IF(FLOOR(MOD(D9,8)/4,1)=FLOOR(MOD(C10,8)/4,1),0,4)+IF(FLOOR(MOD(D9,16)/8,1)=FLOOR(MOD(C10,16)/8,1),0,8)+IF(FLOOR(MOD(D9,32)/16,1)=FLOOR(MOD(C10,32)/16,1),0,16)+IF(FLOOR(MOD(D9,64)/32,1)=FLOOR(MOD(C10,64)/32,1),0,32)+IF(FLOOR(MOD(D9,128)/64,1)=FLOOR(MOD(C10,128)/64,1),0,64)+IF(FLOOR(MOD(D9,256)/128,1)=FLOOR(MOD(C10,256)/128,1),0,128)</f>
        <v>177</v>
      </c>
      <c r="E10" s="7">
        <f t="shared" ref="E10" si="2">IF(FLOOR(MOD(E9,2)/1,1)=FLOOR(MOD(D10,2)/1,1),0,1)+IF(FLOOR(MOD(E9,4)/2,1)=FLOOR(MOD(D10,4)/2,1),0,2)+IF(FLOOR(MOD(E9,8)/4,1)=FLOOR(MOD(D10,8)/4,1),0,4)+IF(FLOOR(MOD(E9,16)/8,1)=FLOOR(MOD(D10,16)/8,1),0,8)+IF(FLOOR(MOD(E9,32)/16,1)=FLOOR(MOD(D10,32)/16,1),0,16)+IF(FLOOR(MOD(E9,64)/32,1)=FLOOR(MOD(D10,64)/32,1),0,32)+IF(FLOOR(MOD(E9,128)/64,1)=FLOOR(MOD(D10,128)/64,1),0,64)+IF(FLOOR(MOD(E9,256)/128,1)=FLOOR(MOD(D10,256)/128,1),0,128)</f>
        <v>129</v>
      </c>
      <c r="F10" s="7">
        <f t="shared" ref="F10" si="3">IF(FLOOR(MOD(F9,2)/1,1)=FLOOR(MOD(E10,2)/1,1),0,1)+IF(FLOOR(MOD(F9,4)/2,1)=FLOOR(MOD(E10,4)/2,1),0,2)+IF(FLOOR(MOD(F9,8)/4,1)=FLOOR(MOD(E10,8)/4,1),0,4)+IF(FLOOR(MOD(F9,16)/8,1)=FLOOR(MOD(E10,16)/8,1),0,8)+IF(FLOOR(MOD(F9,32)/16,1)=FLOOR(MOD(E10,32)/16,1),0,16)+IF(FLOOR(MOD(F9,64)/32,1)=FLOOR(MOD(E10,64)/32,1),0,32)+IF(FLOOR(MOD(F9,128)/64,1)=FLOOR(MOD(E10,128)/64,1),0,64)+IF(FLOOR(MOD(F9,256)/128,1)=FLOOR(MOD(E10,256)/128,1),0,128)</f>
        <v>185</v>
      </c>
      <c r="G10" s="7">
        <f t="shared" ref="G10:H10" si="4">IF(FLOOR(MOD(G9,2)/1,1)=FLOOR(MOD(F10,2)/1,1),0,1)+IF(FLOOR(MOD(G9,4)/2,1)=FLOOR(MOD(F10,4)/2,1),0,2)+IF(FLOOR(MOD(G9,8)/4,1)=FLOOR(MOD(F10,8)/4,1),0,4)+IF(FLOOR(MOD(G9,16)/8,1)=FLOOR(MOD(F10,16)/8,1),0,8)+IF(FLOOR(MOD(G9,32)/16,1)=FLOOR(MOD(F10,32)/16,1),0,16)+IF(FLOOR(MOD(G9,64)/32,1)=FLOOR(MOD(F10,64)/32,1),0,32)+IF(FLOOR(MOD(G9,128)/64,1)=FLOOR(MOD(F10,128)/64,1),0,64)+IF(FLOOR(MOD(G9,256)/128,1)=FLOOR(MOD(F10,256)/128,1),0,128)</f>
        <v>137</v>
      </c>
      <c r="H10" s="7">
        <f t="shared" si="4"/>
        <v>138</v>
      </c>
      <c r="I10" s="7">
        <f>FLOOR(H10/16,1)</f>
        <v>8</v>
      </c>
      <c r="J10" s="7">
        <f>H10-I10*16</f>
        <v>10</v>
      </c>
      <c r="K10" s="7"/>
      <c r="L10" s="7"/>
    </row>
    <row r="11" spans="1:12" ht="15" customHeight="1" x14ac:dyDescent="0.25"/>
    <row r="13" spans="1:12" s="8" customFormat="1" ht="18.75" x14ac:dyDescent="0.3">
      <c r="A13" s="93" t="s">
        <v>78</v>
      </c>
      <c r="B13" s="9"/>
      <c r="C13" s="9"/>
      <c r="D13" s="9"/>
      <c r="E13" s="9"/>
      <c r="F13" s="9"/>
      <c r="G13" s="9"/>
      <c r="H13" s="9"/>
      <c r="I13" s="9"/>
    </row>
    <row r="14" spans="1:12" s="8" customFormat="1" ht="15" customHeight="1" x14ac:dyDescent="0.25">
      <c r="A14" s="94"/>
      <c r="B14" s="10"/>
      <c r="C14" s="98" t="s">
        <v>14</v>
      </c>
      <c r="D14" s="98"/>
      <c r="E14" s="35">
        <v>0</v>
      </c>
      <c r="F14" s="9"/>
      <c r="G14" s="9"/>
      <c r="H14" s="9"/>
      <c r="I14" s="9"/>
    </row>
    <row r="15" spans="1:12" s="8" customFormat="1" x14ac:dyDescent="0.25">
      <c r="A15" s="94"/>
      <c r="B15" s="10"/>
      <c r="C15" s="98" t="s">
        <v>15</v>
      </c>
      <c r="D15" s="98"/>
      <c r="E15" s="35">
        <v>205</v>
      </c>
    </row>
    <row r="16" spans="1:12" s="8" customFormat="1" ht="15" customHeight="1" x14ac:dyDescent="0.25">
      <c r="A16" s="94"/>
      <c r="B16" s="10"/>
      <c r="C16" s="98" t="s">
        <v>76</v>
      </c>
      <c r="D16" s="98"/>
      <c r="E16" s="35">
        <v>0</v>
      </c>
      <c r="F16" s="8" t="str">
        <f>IF(E16&lt;=1,"OK","FAIL")</f>
        <v>OK</v>
      </c>
    </row>
    <row r="17" spans="1:16" s="8" customFormat="1" x14ac:dyDescent="0.25">
      <c r="A17" s="94"/>
      <c r="B17" s="10"/>
      <c r="C17" s="98" t="s">
        <v>22</v>
      </c>
      <c r="D17" s="98"/>
      <c r="E17" s="35">
        <v>0</v>
      </c>
      <c r="F17" s="8" t="str">
        <f>IF(E17&lt;=1,"OK","FAIL")</f>
        <v>OK</v>
      </c>
      <c r="G17" s="25" t="str">
        <f>TEXT(E17,"0")</f>
        <v>0</v>
      </c>
    </row>
    <row r="18" spans="1:16" s="8" customFormat="1" x14ac:dyDescent="0.25">
      <c r="A18" s="94"/>
      <c r="B18" s="10"/>
      <c r="C18" s="20"/>
      <c r="D18" s="20"/>
      <c r="E18" s="21"/>
    </row>
    <row r="19" spans="1:16" x14ac:dyDescent="0.25">
      <c r="B19" s="3" t="s">
        <v>0</v>
      </c>
      <c r="C19" s="3" t="s">
        <v>13</v>
      </c>
      <c r="D19" s="22" t="s">
        <v>1</v>
      </c>
      <c r="E19" s="23" t="s">
        <v>2</v>
      </c>
      <c r="F19" s="24" t="s">
        <v>3</v>
      </c>
      <c r="G19" s="3" t="s">
        <v>4</v>
      </c>
      <c r="H19" s="24" t="s">
        <v>5</v>
      </c>
      <c r="I19" s="3" t="s">
        <v>6</v>
      </c>
      <c r="J19" s="22" t="s">
        <v>7</v>
      </c>
      <c r="K19" s="24" t="s">
        <v>8</v>
      </c>
    </row>
    <row r="20" spans="1:16" s="1" customFormat="1" x14ac:dyDescent="0.25">
      <c r="A20" s="95" t="s">
        <v>9</v>
      </c>
      <c r="B20" s="33" t="str">
        <f>CHAR(B22)</f>
        <v>_x0002_</v>
      </c>
      <c r="C20" s="15" t="str">
        <f>CHAR(C22)</f>
        <v>€</v>
      </c>
      <c r="D20" s="11">
        <f>FLOOR(E15/100,1)</f>
        <v>2</v>
      </c>
      <c r="E20" s="18">
        <f>FLOOR((E15-D20*100)/10,1)</f>
        <v>0</v>
      </c>
      <c r="F20" s="12">
        <f>E15-D20*100-E20*10</f>
        <v>5</v>
      </c>
      <c r="G20" s="15">
        <f>IF(E16=0,0,1)</f>
        <v>0</v>
      </c>
      <c r="H20" s="12" t="str">
        <f>RIGHT(G17,1)</f>
        <v>0</v>
      </c>
      <c r="I20" s="33" t="str">
        <f>CHAR(I22)</f>
        <v>_x0003_</v>
      </c>
      <c r="J20" s="11" t="str">
        <f>CHAR(J22)</f>
        <v>B</v>
      </c>
      <c r="K20" s="12" t="str">
        <f>CHAR(K22)</f>
        <v>4</v>
      </c>
    </row>
    <row r="21" spans="1:16" x14ac:dyDescent="0.25">
      <c r="A21" s="95" t="s">
        <v>10</v>
      </c>
      <c r="B21" s="87">
        <v>2</v>
      </c>
      <c r="C21" s="28" t="str">
        <f>DEC2HEX(C22)</f>
        <v>80</v>
      </c>
      <c r="D21" s="29" t="str">
        <f t="shared" ref="D21:H21" si="5">DEC2HEX(D22)</f>
        <v>32</v>
      </c>
      <c r="E21" s="30" t="str">
        <f t="shared" si="5"/>
        <v>30</v>
      </c>
      <c r="F21" s="31" t="str">
        <f t="shared" si="5"/>
        <v>35</v>
      </c>
      <c r="G21" s="28" t="str">
        <f t="shared" si="5"/>
        <v>30</v>
      </c>
      <c r="H21" s="31" t="str">
        <f t="shared" si="5"/>
        <v>30</v>
      </c>
      <c r="I21" s="16" t="str">
        <f t="shared" ref="I21" si="6">DEC2HEX(I22)</f>
        <v>3</v>
      </c>
      <c r="J21" s="29" t="str">
        <f t="shared" ref="J21" si="7">DEC2HEX(J22)</f>
        <v>42</v>
      </c>
      <c r="K21" s="31" t="str">
        <f t="shared" ref="K21" si="8">DEC2HEX(K22)</f>
        <v>34</v>
      </c>
    </row>
    <row r="22" spans="1:16" x14ac:dyDescent="0.25">
      <c r="A22" s="95" t="s">
        <v>11</v>
      </c>
      <c r="B22" s="17">
        <v>2</v>
      </c>
      <c r="C22" s="32">
        <f>128+E14</f>
        <v>128</v>
      </c>
      <c r="D22" s="13">
        <f>48+D20</f>
        <v>50</v>
      </c>
      <c r="E22" s="2">
        <f t="shared" ref="E22:G22" si="9">48+E20</f>
        <v>48</v>
      </c>
      <c r="F22" s="14">
        <f t="shared" si="9"/>
        <v>53</v>
      </c>
      <c r="G22" s="19">
        <f t="shared" si="9"/>
        <v>48</v>
      </c>
      <c r="H22" s="14">
        <f>48+H20</f>
        <v>48</v>
      </c>
      <c r="I22" s="17">
        <v>3</v>
      </c>
      <c r="J22" s="13">
        <f>IF(J23&lt;10,J23+48,J23+55)</f>
        <v>66</v>
      </c>
      <c r="K22" s="14">
        <f>IF(K23&lt;10,K23+48,K23+55)</f>
        <v>52</v>
      </c>
    </row>
    <row r="23" spans="1:16" s="6" customFormat="1" x14ac:dyDescent="0.25">
      <c r="A23" s="96" t="s">
        <v>12</v>
      </c>
      <c r="B23" s="7"/>
      <c r="C23" s="7">
        <f>IF(FLOOR(MOD(C22,2)/1,1)=FLOOR(MOD(B23,2)/1,1),0,1)+IF(FLOOR(MOD(C22,4)/2,1)=FLOOR(MOD(B23,4)/2,1),0,2)+IF(FLOOR(MOD(C22,8)/4,1)=FLOOR(MOD(B23,8)/4,1),0,4)+IF(FLOOR(MOD(C22,16)/8,1)=FLOOR(MOD(B23,16)/8,1),0,8)+IF(FLOOR(MOD(C22,32)/16,1)=FLOOR(MOD(B23,32)/16,1),0,16)+IF(FLOOR(MOD(C22,64)/32,1)=FLOOR(MOD(B23,64)/32,1),0,32)+IF(FLOOR(MOD(C22,128)/64,1)=FLOOR(MOD(B23,128)/64,1),0,64)+IF(FLOOR(MOD(C22,256)/128,1)=FLOOR(MOD(B23,256)/128,1),0,128)</f>
        <v>128</v>
      </c>
      <c r="D23" s="7">
        <f>IF(FLOOR(MOD(D22,2)/1,1)=FLOOR(MOD(C23,2)/1,1),0,1)+IF(FLOOR(MOD(D22,4)/2,1)=FLOOR(MOD(C23,4)/2,1),0,2)+IF(FLOOR(MOD(D22,8)/4,1)=FLOOR(MOD(C23,8)/4,1),0,4)+IF(FLOOR(MOD(D22,16)/8,1)=FLOOR(MOD(C23,16)/8,1),0,8)+IF(FLOOR(MOD(D22,32)/16,1)=FLOOR(MOD(C23,32)/16,1),0,16)+IF(FLOOR(MOD(D22,64)/32,1)=FLOOR(MOD(C23,64)/32,1),0,32)+IF(FLOOR(MOD(D22,128)/64,1)=FLOOR(MOD(C23,128)/64,1),0,64)+IF(FLOOR(MOD(D22,256)/128,1)=FLOOR(MOD(C23,256)/128,1),0,128)</f>
        <v>178</v>
      </c>
      <c r="E23" s="7">
        <f t="shared" ref="E23:G23" si="10">IF(FLOOR(MOD(E22,2)/1,1)=FLOOR(MOD(D23,2)/1,1),0,1)+IF(FLOOR(MOD(E22,4)/2,1)=FLOOR(MOD(D23,4)/2,1),0,2)+IF(FLOOR(MOD(E22,8)/4,1)=FLOOR(MOD(D23,8)/4,1),0,4)+IF(FLOOR(MOD(E22,16)/8,1)=FLOOR(MOD(D23,16)/8,1),0,8)+IF(FLOOR(MOD(E22,32)/16,1)=FLOOR(MOD(D23,32)/16,1),0,16)+IF(FLOOR(MOD(E22,64)/32,1)=FLOOR(MOD(D23,64)/32,1),0,32)+IF(FLOOR(MOD(E22,128)/64,1)=FLOOR(MOD(D23,128)/64,1),0,64)+IF(FLOOR(MOD(E22,256)/128,1)=FLOOR(MOD(D23,256)/128,1),0,128)</f>
        <v>130</v>
      </c>
      <c r="F23" s="7">
        <f t="shared" si="10"/>
        <v>183</v>
      </c>
      <c r="G23" s="7">
        <f t="shared" si="10"/>
        <v>135</v>
      </c>
      <c r="H23" s="7">
        <f t="shared" ref="H23" si="11">IF(FLOOR(MOD(H22,2)/1,1)=FLOOR(MOD(G23,2)/1,1),0,1)+IF(FLOOR(MOD(H22,4)/2,1)=FLOOR(MOD(G23,4)/2,1),0,2)+IF(FLOOR(MOD(H22,8)/4,1)=FLOOR(MOD(G23,8)/4,1),0,4)+IF(FLOOR(MOD(H22,16)/8,1)=FLOOR(MOD(G23,16)/8,1),0,8)+IF(FLOOR(MOD(H22,32)/16,1)=FLOOR(MOD(G23,32)/16,1),0,16)+IF(FLOOR(MOD(H22,64)/32,1)=FLOOR(MOD(G23,64)/32,1),0,32)+IF(FLOOR(MOD(H22,128)/64,1)=FLOOR(MOD(G23,128)/64,1),0,64)+IF(FLOOR(MOD(H22,256)/128,1)=FLOOR(MOD(G23,256)/128,1),0,128)</f>
        <v>183</v>
      </c>
      <c r="I23" s="7">
        <f t="shared" ref="I23" si="12">IF(FLOOR(MOD(I22,2)/1,1)=FLOOR(MOD(H23,2)/1,1),0,1)+IF(FLOOR(MOD(I22,4)/2,1)=FLOOR(MOD(H23,4)/2,1),0,2)+IF(FLOOR(MOD(I22,8)/4,1)=FLOOR(MOD(H23,8)/4,1),0,4)+IF(FLOOR(MOD(I22,16)/8,1)=FLOOR(MOD(H23,16)/8,1),0,8)+IF(FLOOR(MOD(I22,32)/16,1)=FLOOR(MOD(H23,32)/16,1),0,16)+IF(FLOOR(MOD(I22,64)/32,1)=FLOOR(MOD(H23,64)/32,1),0,32)+IF(FLOOR(MOD(I22,128)/64,1)=FLOOR(MOD(H23,128)/64,1),0,64)+IF(FLOOR(MOD(I22,256)/128,1)=FLOOR(MOD(H23,256)/128,1),0,128)</f>
        <v>180</v>
      </c>
      <c r="J23" s="7">
        <f>FLOOR(I23/16,1)</f>
        <v>11</v>
      </c>
      <c r="K23" s="7">
        <f>I23-J23*16</f>
        <v>4</v>
      </c>
      <c r="L23" s="7"/>
      <c r="M23" s="7"/>
    </row>
    <row r="24" spans="1:16" ht="15" customHeight="1" x14ac:dyDescent="0.25"/>
    <row r="26" spans="1:16" s="8" customFormat="1" ht="18.75" x14ac:dyDescent="0.3">
      <c r="A26" s="93" t="s">
        <v>79</v>
      </c>
      <c r="B26" s="9"/>
      <c r="C26" s="9"/>
      <c r="D26" s="9"/>
      <c r="E26" s="9"/>
      <c r="F26" s="9"/>
      <c r="G26" s="9"/>
      <c r="H26" s="9"/>
      <c r="I26" s="9"/>
    </row>
    <row r="27" spans="1:16" s="8" customFormat="1" x14ac:dyDescent="0.25">
      <c r="A27" s="94"/>
      <c r="B27" s="10"/>
      <c r="C27" s="98" t="s">
        <v>14</v>
      </c>
      <c r="D27" s="98"/>
      <c r="E27" s="35">
        <v>0</v>
      </c>
      <c r="F27" s="9"/>
      <c r="G27" s="9"/>
      <c r="H27" s="9"/>
      <c r="I27" s="9"/>
    </row>
    <row r="28" spans="1:16" s="8" customFormat="1" x14ac:dyDescent="0.25">
      <c r="A28" s="94"/>
      <c r="B28" s="10"/>
      <c r="C28" s="98" t="s">
        <v>15</v>
      </c>
      <c r="D28" s="98"/>
      <c r="E28" s="35">
        <v>205</v>
      </c>
    </row>
    <row r="29" spans="1:16" s="8" customFormat="1" ht="15" customHeight="1" x14ac:dyDescent="0.25">
      <c r="A29" s="94"/>
      <c r="B29" s="10"/>
      <c r="C29" s="98" t="s">
        <v>76</v>
      </c>
      <c r="D29" s="98"/>
      <c r="E29" s="35">
        <v>0</v>
      </c>
      <c r="F29" s="8" t="str">
        <f>IF(E29&lt;=1,"OK","FAIL")</f>
        <v>OK</v>
      </c>
    </row>
    <row r="30" spans="1:16" s="8" customFormat="1" x14ac:dyDescent="0.25">
      <c r="A30" s="94"/>
      <c r="B30" s="10"/>
      <c r="C30" s="98" t="s">
        <v>16</v>
      </c>
      <c r="D30" s="98"/>
      <c r="E30" s="35">
        <v>0</v>
      </c>
      <c r="F30" s="8" t="str">
        <f>IF(E30&lt;=999999,"OK","FAIL")</f>
        <v>OK</v>
      </c>
      <c r="G30" s="26" t="str">
        <f>IF(E30&lt;0,CONCATENATE("-",TEXT(-E30,"00000")),TEXT(E30,"000000"))</f>
        <v>000000</v>
      </c>
    </row>
    <row r="31" spans="1:16" s="8" customFormat="1" x14ac:dyDescent="0.25">
      <c r="A31" s="94"/>
      <c r="B31" s="10"/>
      <c r="C31" s="20"/>
      <c r="D31" s="20"/>
      <c r="E31" s="21"/>
    </row>
    <row r="32" spans="1:16" x14ac:dyDescent="0.25">
      <c r="B32" s="3" t="s">
        <v>0</v>
      </c>
      <c r="C32" s="3" t="s">
        <v>13</v>
      </c>
      <c r="D32" s="22" t="s">
        <v>1</v>
      </c>
      <c r="E32" s="23" t="s">
        <v>2</v>
      </c>
      <c r="F32" s="24" t="s">
        <v>3</v>
      </c>
      <c r="G32" s="3" t="s">
        <v>4</v>
      </c>
      <c r="H32" s="22" t="s">
        <v>18</v>
      </c>
      <c r="I32" s="23" t="s">
        <v>19</v>
      </c>
      <c r="J32" s="23" t="s">
        <v>20</v>
      </c>
      <c r="K32" s="23" t="s">
        <v>21</v>
      </c>
      <c r="L32" s="23" t="s">
        <v>17</v>
      </c>
      <c r="M32" s="24" t="s">
        <v>5</v>
      </c>
      <c r="N32" s="3" t="s">
        <v>6</v>
      </c>
      <c r="O32" s="22" t="s">
        <v>7</v>
      </c>
      <c r="P32" s="24" t="s">
        <v>8</v>
      </c>
    </row>
    <row r="33" spans="1:21" s="1" customFormat="1" x14ac:dyDescent="0.25">
      <c r="A33" s="4" t="s">
        <v>9</v>
      </c>
      <c r="B33" s="15" t="str">
        <f>CHAR(B35)</f>
        <v>_x0002_</v>
      </c>
      <c r="C33" s="15" t="str">
        <f>CHAR(C35)</f>
        <v>€</v>
      </c>
      <c r="D33" s="11">
        <f>FLOOR(E28/100,1)</f>
        <v>2</v>
      </c>
      <c r="E33" s="18">
        <f>FLOOR((E28-D33*100)/10,1)</f>
        <v>0</v>
      </c>
      <c r="F33" s="12">
        <f>E28-D33*100-E33*10</f>
        <v>5</v>
      </c>
      <c r="G33" s="15">
        <f>IF(E29=0,0,1)</f>
        <v>0</v>
      </c>
      <c r="H33" s="11" t="str">
        <f>MID(G30,1,1)</f>
        <v>0</v>
      </c>
      <c r="I33" s="18" t="str">
        <f>MID(G30,2,1)</f>
        <v>0</v>
      </c>
      <c r="J33" s="18" t="str">
        <f>MID(G30,3,1)</f>
        <v>0</v>
      </c>
      <c r="K33" s="18" t="str">
        <f>MID(G30,4,1)</f>
        <v>0</v>
      </c>
      <c r="L33" s="18" t="str">
        <f>MID(G30,5,1)</f>
        <v>0</v>
      </c>
      <c r="M33" s="12" t="str">
        <f>MID(G30,6,1)</f>
        <v>0</v>
      </c>
      <c r="N33" s="15" t="str">
        <f>CHAR(N35)</f>
        <v>_x0003_</v>
      </c>
      <c r="O33" s="11" t="str">
        <f>CHAR(O35)</f>
        <v>8</v>
      </c>
      <c r="P33" s="12" t="str">
        <f>CHAR(P35)</f>
        <v>4</v>
      </c>
    </row>
    <row r="34" spans="1:21" x14ac:dyDescent="0.25">
      <c r="A34" s="4" t="s">
        <v>10</v>
      </c>
      <c r="B34" s="87">
        <v>2</v>
      </c>
      <c r="C34" s="28" t="str">
        <f>DEC2HEX(C35)</f>
        <v>80</v>
      </c>
      <c r="D34" s="29" t="str">
        <f t="shared" ref="D34" si="13">DEC2HEX(D35)</f>
        <v>32</v>
      </c>
      <c r="E34" s="30" t="str">
        <f t="shared" ref="E34" si="14">DEC2HEX(E35)</f>
        <v>30</v>
      </c>
      <c r="F34" s="31" t="str">
        <f t="shared" ref="F34" si="15">DEC2HEX(F35)</f>
        <v>35</v>
      </c>
      <c r="G34" s="28" t="str">
        <f t="shared" ref="G34" si="16">DEC2HEX(G35)</f>
        <v>30</v>
      </c>
      <c r="H34" s="29" t="str">
        <f t="shared" ref="H34" si="17">DEC2HEX(H35)</f>
        <v>30</v>
      </c>
      <c r="I34" s="30" t="str">
        <f t="shared" ref="I34" si="18">DEC2HEX(I35)</f>
        <v>30</v>
      </c>
      <c r="J34" s="30" t="str">
        <f t="shared" ref="J34" si="19">DEC2HEX(J35)</f>
        <v>30</v>
      </c>
      <c r="K34" s="30" t="str">
        <f t="shared" ref="K34" si="20">DEC2HEX(K35)</f>
        <v>30</v>
      </c>
      <c r="L34" s="30" t="str">
        <f t="shared" ref="L34" si="21">DEC2HEX(L35)</f>
        <v>30</v>
      </c>
      <c r="M34" s="31" t="str">
        <f t="shared" ref="M34" si="22">DEC2HEX(M35)</f>
        <v>30</v>
      </c>
      <c r="N34" s="16" t="str">
        <f t="shared" ref="N34" si="23">DEC2HEX(N35)</f>
        <v>3</v>
      </c>
      <c r="O34" s="29" t="str">
        <f t="shared" ref="O34" si="24">DEC2HEX(O35)</f>
        <v>38</v>
      </c>
      <c r="P34" s="31" t="str">
        <f t="shared" ref="P34" si="25">DEC2HEX(P35)</f>
        <v>34</v>
      </c>
    </row>
    <row r="35" spans="1:21" x14ac:dyDescent="0.25">
      <c r="A35" s="4" t="s">
        <v>11</v>
      </c>
      <c r="B35" s="17">
        <v>2</v>
      </c>
      <c r="C35" s="32">
        <v>128</v>
      </c>
      <c r="D35" s="13">
        <f>48+D33</f>
        <v>50</v>
      </c>
      <c r="E35" s="2">
        <f t="shared" ref="E35:G35" si="26">48+E33</f>
        <v>48</v>
      </c>
      <c r="F35" s="14">
        <f t="shared" si="26"/>
        <v>53</v>
      </c>
      <c r="G35" s="19">
        <f t="shared" si="26"/>
        <v>48</v>
      </c>
      <c r="H35" s="13">
        <f>IF(H33="-",45,48+H33)</f>
        <v>48</v>
      </c>
      <c r="I35" s="2">
        <f t="shared" ref="I35:K35" si="27">48+I33</f>
        <v>48</v>
      </c>
      <c r="J35" s="2">
        <f t="shared" si="27"/>
        <v>48</v>
      </c>
      <c r="K35" s="2">
        <f t="shared" si="27"/>
        <v>48</v>
      </c>
      <c r="L35" s="2">
        <f>48+L33</f>
        <v>48</v>
      </c>
      <c r="M35" s="14">
        <f>48+M33</f>
        <v>48</v>
      </c>
      <c r="N35" s="17">
        <v>3</v>
      </c>
      <c r="O35" s="13">
        <f>IF(O36&lt;10,O36+48,O36+55)</f>
        <v>56</v>
      </c>
      <c r="P35" s="14">
        <f>IF(P36&lt;10,P36+48,P36+55)</f>
        <v>52</v>
      </c>
    </row>
    <row r="36" spans="1:21" s="6" customFormat="1" x14ac:dyDescent="0.25">
      <c r="A36" s="5" t="s">
        <v>12</v>
      </c>
      <c r="B36" s="7"/>
      <c r="C36" s="7">
        <f>IF(FLOOR(MOD(C35,2)/1,1)=FLOOR(MOD(B36,2)/1,1),0,1)+IF(FLOOR(MOD(C35,4)/2,1)=FLOOR(MOD(B36,4)/2,1),0,2)+IF(FLOOR(MOD(C35,8)/4,1)=FLOOR(MOD(B36,8)/4,1),0,4)+IF(FLOOR(MOD(C35,16)/8,1)=FLOOR(MOD(B36,16)/8,1),0,8)+IF(FLOOR(MOD(C35,32)/16,1)=FLOOR(MOD(B36,32)/16,1),0,16)+IF(FLOOR(MOD(C35,64)/32,1)=FLOOR(MOD(B36,64)/32,1),0,32)+IF(FLOOR(MOD(C35,128)/64,1)=FLOOR(MOD(B36,128)/64,1),0,64)+IF(FLOOR(MOD(C35,256)/128,1)=FLOOR(MOD(B36,256)/128,1),0,128)</f>
        <v>128</v>
      </c>
      <c r="D36" s="7">
        <f>IF(FLOOR(MOD(D35,2)/1,1)=FLOOR(MOD(C36,2)/1,1),0,1)+IF(FLOOR(MOD(D35,4)/2,1)=FLOOR(MOD(C36,4)/2,1),0,2)+IF(FLOOR(MOD(D35,8)/4,1)=FLOOR(MOD(C36,8)/4,1),0,4)+IF(FLOOR(MOD(D35,16)/8,1)=FLOOR(MOD(C36,16)/8,1),0,8)+IF(FLOOR(MOD(D35,32)/16,1)=FLOOR(MOD(C36,32)/16,1),0,16)+IF(FLOOR(MOD(D35,64)/32,1)=FLOOR(MOD(C36,64)/32,1),0,32)+IF(FLOOR(MOD(D35,128)/64,1)=FLOOR(MOD(C36,128)/64,1),0,64)+IF(FLOOR(MOD(D35,256)/128,1)=FLOOR(MOD(C36,256)/128,1),0,128)</f>
        <v>178</v>
      </c>
      <c r="E36" s="7">
        <f t="shared" ref="E36" si="28">IF(FLOOR(MOD(E35,2)/1,1)=FLOOR(MOD(D36,2)/1,1),0,1)+IF(FLOOR(MOD(E35,4)/2,1)=FLOOR(MOD(D36,4)/2,1),0,2)+IF(FLOOR(MOD(E35,8)/4,1)=FLOOR(MOD(D36,8)/4,1),0,4)+IF(FLOOR(MOD(E35,16)/8,1)=FLOOR(MOD(D36,16)/8,1),0,8)+IF(FLOOR(MOD(E35,32)/16,1)=FLOOR(MOD(D36,32)/16,1),0,16)+IF(FLOOR(MOD(E35,64)/32,1)=FLOOR(MOD(D36,64)/32,1),0,32)+IF(FLOOR(MOD(E35,128)/64,1)=FLOOR(MOD(D36,128)/64,1),0,64)+IF(FLOOR(MOD(E35,256)/128,1)=FLOOR(MOD(D36,256)/128,1),0,128)</f>
        <v>130</v>
      </c>
      <c r="F36" s="7">
        <f t="shared" ref="F36" si="29">IF(FLOOR(MOD(F35,2)/1,1)=FLOOR(MOD(E36,2)/1,1),0,1)+IF(FLOOR(MOD(F35,4)/2,1)=FLOOR(MOD(E36,4)/2,1),0,2)+IF(FLOOR(MOD(F35,8)/4,1)=FLOOR(MOD(E36,8)/4,1),0,4)+IF(FLOOR(MOD(F35,16)/8,1)=FLOOR(MOD(E36,16)/8,1),0,8)+IF(FLOOR(MOD(F35,32)/16,1)=FLOOR(MOD(E36,32)/16,1),0,16)+IF(FLOOR(MOD(F35,64)/32,1)=FLOOR(MOD(E36,64)/32,1),0,32)+IF(FLOOR(MOD(F35,128)/64,1)=FLOOR(MOD(E36,128)/64,1),0,64)+IF(FLOOR(MOD(F35,256)/128,1)=FLOOR(MOD(E36,256)/128,1),0,128)</f>
        <v>183</v>
      </c>
      <c r="G36" s="7">
        <f t="shared" ref="G36" si="30">IF(FLOOR(MOD(G35,2)/1,1)=FLOOR(MOD(F36,2)/1,1),0,1)+IF(FLOOR(MOD(G35,4)/2,1)=FLOOR(MOD(F36,4)/2,1),0,2)+IF(FLOOR(MOD(G35,8)/4,1)=FLOOR(MOD(F36,8)/4,1),0,4)+IF(FLOOR(MOD(G35,16)/8,1)=FLOOR(MOD(F36,16)/8,1),0,8)+IF(FLOOR(MOD(G35,32)/16,1)=FLOOR(MOD(F36,32)/16,1),0,16)+IF(FLOOR(MOD(G35,64)/32,1)=FLOOR(MOD(F36,64)/32,1),0,32)+IF(FLOOR(MOD(G35,128)/64,1)=FLOOR(MOD(F36,128)/64,1),0,64)+IF(FLOOR(MOD(G35,256)/128,1)=FLOOR(MOD(F36,256)/128,1),0,128)</f>
        <v>135</v>
      </c>
      <c r="H36" s="7">
        <f t="shared" ref="H36" si="31">IF(FLOOR(MOD(H35,2)/1,1)=FLOOR(MOD(G36,2)/1,1),0,1)+IF(FLOOR(MOD(H35,4)/2,1)=FLOOR(MOD(G36,4)/2,1),0,2)+IF(FLOOR(MOD(H35,8)/4,1)=FLOOR(MOD(G36,8)/4,1),0,4)+IF(FLOOR(MOD(H35,16)/8,1)=FLOOR(MOD(G36,16)/8,1),0,8)+IF(FLOOR(MOD(H35,32)/16,1)=FLOOR(MOD(G36,32)/16,1),0,16)+IF(FLOOR(MOD(H35,64)/32,1)=FLOOR(MOD(G36,64)/32,1),0,32)+IF(FLOOR(MOD(H35,128)/64,1)=FLOOR(MOD(G36,128)/64,1),0,64)+IF(FLOOR(MOD(H35,256)/128,1)=FLOOR(MOD(G36,256)/128,1),0,128)</f>
        <v>183</v>
      </c>
      <c r="I36" s="7">
        <f t="shared" ref="I36" si="32">IF(FLOOR(MOD(I35,2)/1,1)=FLOOR(MOD(H36,2)/1,1),0,1)+IF(FLOOR(MOD(I35,4)/2,1)=FLOOR(MOD(H36,4)/2,1),0,2)+IF(FLOOR(MOD(I35,8)/4,1)=FLOOR(MOD(H36,8)/4,1),0,4)+IF(FLOOR(MOD(I35,16)/8,1)=FLOOR(MOD(H36,16)/8,1),0,8)+IF(FLOOR(MOD(I35,32)/16,1)=FLOOR(MOD(H36,32)/16,1),0,16)+IF(FLOOR(MOD(I35,64)/32,1)=FLOOR(MOD(H36,64)/32,1),0,32)+IF(FLOOR(MOD(I35,128)/64,1)=FLOOR(MOD(H36,128)/64,1),0,64)+IF(FLOOR(MOD(I35,256)/128,1)=FLOOR(MOD(H36,256)/128,1),0,128)</f>
        <v>135</v>
      </c>
      <c r="J36" s="7">
        <f t="shared" ref="J36" si="33">IF(FLOOR(MOD(J35,2)/1,1)=FLOOR(MOD(I36,2)/1,1),0,1)+IF(FLOOR(MOD(J35,4)/2,1)=FLOOR(MOD(I36,4)/2,1),0,2)+IF(FLOOR(MOD(J35,8)/4,1)=FLOOR(MOD(I36,8)/4,1),0,4)+IF(FLOOR(MOD(J35,16)/8,1)=FLOOR(MOD(I36,16)/8,1),0,8)+IF(FLOOR(MOD(J35,32)/16,1)=FLOOR(MOD(I36,32)/16,1),0,16)+IF(FLOOR(MOD(J35,64)/32,1)=FLOOR(MOD(I36,64)/32,1),0,32)+IF(FLOOR(MOD(J35,128)/64,1)=FLOOR(MOD(I36,128)/64,1),0,64)+IF(FLOOR(MOD(J35,256)/128,1)=FLOOR(MOD(I36,256)/128,1),0,128)</f>
        <v>183</v>
      </c>
      <c r="K36" s="7">
        <f t="shared" ref="K36" si="34">IF(FLOOR(MOD(K35,2)/1,1)=FLOOR(MOD(J36,2)/1,1),0,1)+IF(FLOOR(MOD(K35,4)/2,1)=FLOOR(MOD(J36,4)/2,1),0,2)+IF(FLOOR(MOD(K35,8)/4,1)=FLOOR(MOD(J36,8)/4,1),0,4)+IF(FLOOR(MOD(K35,16)/8,1)=FLOOR(MOD(J36,16)/8,1),0,8)+IF(FLOOR(MOD(K35,32)/16,1)=FLOOR(MOD(J36,32)/16,1),0,16)+IF(FLOOR(MOD(K35,64)/32,1)=FLOOR(MOD(J36,64)/32,1),0,32)+IF(FLOOR(MOD(K35,128)/64,1)=FLOOR(MOD(J36,128)/64,1),0,64)+IF(FLOOR(MOD(K35,256)/128,1)=FLOOR(MOD(J36,256)/128,1),0,128)</f>
        <v>135</v>
      </c>
      <c r="L36" s="7">
        <f t="shared" ref="L36" si="35">IF(FLOOR(MOD(L35,2)/1,1)=FLOOR(MOD(K36,2)/1,1),0,1)+IF(FLOOR(MOD(L35,4)/2,1)=FLOOR(MOD(K36,4)/2,1),0,2)+IF(FLOOR(MOD(L35,8)/4,1)=FLOOR(MOD(K36,8)/4,1),0,4)+IF(FLOOR(MOD(L35,16)/8,1)=FLOOR(MOD(K36,16)/8,1),0,8)+IF(FLOOR(MOD(L35,32)/16,1)=FLOOR(MOD(K36,32)/16,1),0,16)+IF(FLOOR(MOD(L35,64)/32,1)=FLOOR(MOD(K36,64)/32,1),0,32)+IF(FLOOR(MOD(L35,128)/64,1)=FLOOR(MOD(K36,128)/64,1),0,64)+IF(FLOOR(MOD(L35,256)/128,1)=FLOOR(MOD(K36,256)/128,1),0,128)</f>
        <v>183</v>
      </c>
      <c r="M36" s="7">
        <f t="shared" ref="M36" si="36">IF(FLOOR(MOD(M35,2)/1,1)=FLOOR(MOD(L36,2)/1,1),0,1)+IF(FLOOR(MOD(M35,4)/2,1)=FLOOR(MOD(L36,4)/2,1),0,2)+IF(FLOOR(MOD(M35,8)/4,1)=FLOOR(MOD(L36,8)/4,1),0,4)+IF(FLOOR(MOD(M35,16)/8,1)=FLOOR(MOD(L36,16)/8,1),0,8)+IF(FLOOR(MOD(M35,32)/16,1)=FLOOR(MOD(L36,32)/16,1),0,16)+IF(FLOOR(MOD(M35,64)/32,1)=FLOOR(MOD(L36,64)/32,1),0,32)+IF(FLOOR(MOD(M35,128)/64,1)=FLOOR(MOD(L36,128)/64,1),0,64)+IF(FLOOR(MOD(M35,256)/128,1)=FLOOR(MOD(L36,256)/128,1),0,128)</f>
        <v>135</v>
      </c>
      <c r="N36" s="7">
        <f t="shared" ref="N36" si="37">IF(FLOOR(MOD(N35,2)/1,1)=FLOOR(MOD(M36,2)/1,1),0,1)+IF(FLOOR(MOD(N35,4)/2,1)=FLOOR(MOD(M36,4)/2,1),0,2)+IF(FLOOR(MOD(N35,8)/4,1)=FLOOR(MOD(M36,8)/4,1),0,4)+IF(FLOOR(MOD(N35,16)/8,1)=FLOOR(MOD(M36,16)/8,1),0,8)+IF(FLOOR(MOD(N35,32)/16,1)=FLOOR(MOD(M36,32)/16,1),0,16)+IF(FLOOR(MOD(N35,64)/32,1)=FLOOR(MOD(M36,64)/32,1),0,32)+IF(FLOOR(MOD(N35,128)/64,1)=FLOOR(MOD(M36,128)/64,1),0,64)+IF(FLOOR(MOD(N35,256)/128,1)=FLOOR(MOD(M36,256)/128,1),0,128)</f>
        <v>132</v>
      </c>
      <c r="O36" s="7">
        <f>FLOOR(N36/16,1)</f>
        <v>8</v>
      </c>
      <c r="P36" s="7">
        <f>N36-O36*16</f>
        <v>4</v>
      </c>
      <c r="Q36" s="7"/>
      <c r="R36" s="7"/>
      <c r="S36" s="7"/>
      <c r="T36" s="7"/>
      <c r="U36" s="7"/>
    </row>
    <row r="39" spans="1:21" s="8" customFormat="1" ht="18.75" customHeight="1" x14ac:dyDescent="0.3">
      <c r="A39" s="93" t="s">
        <v>73</v>
      </c>
      <c r="B39" s="9"/>
      <c r="C39" s="9"/>
      <c r="D39" s="9"/>
      <c r="E39" s="9"/>
      <c r="F39" s="9"/>
      <c r="G39" s="9"/>
      <c r="H39" s="100"/>
      <c r="I39" s="101"/>
      <c r="J39" s="101"/>
      <c r="K39" s="101"/>
    </row>
    <row r="40" spans="1:21" s="8" customFormat="1" x14ac:dyDescent="0.25">
      <c r="A40" s="94"/>
      <c r="B40" s="10"/>
      <c r="C40" s="98" t="s">
        <v>14</v>
      </c>
      <c r="D40" s="98"/>
      <c r="E40" s="35">
        <v>0</v>
      </c>
      <c r="F40" s="9"/>
      <c r="G40" s="9"/>
      <c r="H40" s="9"/>
      <c r="I40" s="9"/>
    </row>
    <row r="41" spans="1:21" s="8" customFormat="1" x14ac:dyDescent="0.25">
      <c r="A41" s="94"/>
      <c r="B41" s="10"/>
      <c r="C41" s="98" t="s">
        <v>15</v>
      </c>
      <c r="D41" s="98"/>
      <c r="E41" s="35">
        <v>100</v>
      </c>
    </row>
    <row r="42" spans="1:21" s="8" customFormat="1" ht="15" customHeight="1" x14ac:dyDescent="0.25">
      <c r="A42" s="94"/>
      <c r="B42" s="10"/>
      <c r="C42" s="98" t="s">
        <v>76</v>
      </c>
      <c r="D42" s="98"/>
      <c r="E42" s="35">
        <v>1</v>
      </c>
      <c r="F42" s="8" t="str">
        <f>IF(E42&lt;=1,"OK","FAIL")</f>
        <v>OK</v>
      </c>
    </row>
    <row r="43" spans="1:21" s="8" customFormat="1" x14ac:dyDescent="0.25">
      <c r="A43" s="94"/>
      <c r="B43" s="10"/>
      <c r="C43" s="98" t="s">
        <v>16</v>
      </c>
      <c r="D43" s="98"/>
      <c r="E43" s="36" t="s">
        <v>75</v>
      </c>
      <c r="F43" s="8" t="str">
        <f>IF(LEN(E43)&lt;11,"OK","FAIL")</f>
        <v>OK</v>
      </c>
    </row>
    <row r="44" spans="1:21" s="8" customFormat="1" x14ac:dyDescent="0.25">
      <c r="A44" s="99" t="s">
        <v>34</v>
      </c>
      <c r="B44" s="99"/>
      <c r="C44" s="99"/>
      <c r="D44" s="99"/>
      <c r="E44" s="37">
        <v>0</v>
      </c>
      <c r="G44" s="8" t="s">
        <v>35</v>
      </c>
    </row>
    <row r="45" spans="1:21" s="8" customFormat="1" x14ac:dyDescent="0.25">
      <c r="A45" s="94"/>
      <c r="B45" s="10"/>
      <c r="C45" s="20"/>
      <c r="D45" s="20" t="s">
        <v>33</v>
      </c>
      <c r="E45" s="27">
        <f>LEN(E43)</f>
        <v>2</v>
      </c>
      <c r="G45" s="8" t="str">
        <f>IF(E45&lt;10,IF(E44=0,CONCATENATE(E43,REPT(" ",10-E45),"-"),E43),E43)</f>
        <v>12        -</v>
      </c>
    </row>
    <row r="46" spans="1:21" s="8" customFormat="1" x14ac:dyDescent="0.25">
      <c r="A46" s="94"/>
      <c r="B46" s="10"/>
      <c r="C46" s="20"/>
      <c r="D46" s="20"/>
      <c r="E46" s="21"/>
    </row>
    <row r="47" spans="1:21" x14ac:dyDescent="0.25">
      <c r="B47" s="3" t="s">
        <v>0</v>
      </c>
      <c r="C47" s="3" t="s">
        <v>13</v>
      </c>
      <c r="D47" s="22" t="s">
        <v>1</v>
      </c>
      <c r="E47" s="23" t="s">
        <v>2</v>
      </c>
      <c r="F47" s="24" t="s">
        <v>3</v>
      </c>
      <c r="G47" s="3" t="s">
        <v>4</v>
      </c>
      <c r="H47" s="22" t="s">
        <v>23</v>
      </c>
      <c r="I47" s="22" t="s">
        <v>24</v>
      </c>
      <c r="J47" s="22" t="s">
        <v>25</v>
      </c>
      <c r="K47" s="22" t="s">
        <v>26</v>
      </c>
      <c r="L47" s="22" t="s">
        <v>27</v>
      </c>
      <c r="M47" s="22" t="s">
        <v>28</v>
      </c>
      <c r="N47" s="22" t="s">
        <v>29</v>
      </c>
      <c r="O47" s="22" t="s">
        <v>30</v>
      </c>
      <c r="P47" s="22" t="s">
        <v>31</v>
      </c>
      <c r="Q47" s="22" t="s">
        <v>32</v>
      </c>
      <c r="R47" s="3" t="s">
        <v>6</v>
      </c>
      <c r="S47" s="22" t="s">
        <v>7</v>
      </c>
      <c r="T47" s="24" t="s">
        <v>8</v>
      </c>
    </row>
    <row r="48" spans="1:21" s="1" customFormat="1" x14ac:dyDescent="0.25">
      <c r="A48" s="4" t="s">
        <v>9</v>
      </c>
      <c r="B48" s="15" t="str">
        <f>CHAR(B50)</f>
        <v>_x0002_</v>
      </c>
      <c r="C48" s="15" t="str">
        <f>CHAR(C50)</f>
        <v>€</v>
      </c>
      <c r="D48" s="11">
        <f>FLOOR(E41/100,1)</f>
        <v>1</v>
      </c>
      <c r="E48" s="18">
        <f>FLOOR((E41-D48*100)/10,1)</f>
        <v>0</v>
      </c>
      <c r="F48" s="12">
        <f>E41-D48*100-E48*10</f>
        <v>0</v>
      </c>
      <c r="G48" s="15">
        <f>IF(E42=0,0,1)</f>
        <v>1</v>
      </c>
      <c r="H48" s="11" t="str">
        <f>MID(G45,1,1)</f>
        <v>1</v>
      </c>
      <c r="I48" s="11" t="str">
        <f>MID(G45,2,1)</f>
        <v>2</v>
      </c>
      <c r="J48" s="11" t="str">
        <f>MID(G45,3,1)</f>
        <v xml:space="preserve"> </v>
      </c>
      <c r="K48" s="11" t="str">
        <f>MID(G45,4,1)</f>
        <v xml:space="preserve"> </v>
      </c>
      <c r="L48" s="11" t="str">
        <f>MID(G45,5,1)</f>
        <v xml:space="preserve"> </v>
      </c>
      <c r="M48" s="11" t="str">
        <f>MID(G45,6,1)</f>
        <v xml:space="preserve"> </v>
      </c>
      <c r="N48" s="11" t="str">
        <f>MID(G45,7,1)</f>
        <v xml:space="preserve"> </v>
      </c>
      <c r="O48" s="11" t="str">
        <f>MID(G45,8,1)</f>
        <v xml:space="preserve"> </v>
      </c>
      <c r="P48" s="11" t="str">
        <f>MID(G45,9,1)</f>
        <v xml:space="preserve"> </v>
      </c>
      <c r="Q48" s="11" t="str">
        <f>MID(G45,10,1)</f>
        <v xml:space="preserve"> </v>
      </c>
      <c r="R48" s="15" t="str">
        <f>CHAR(R50)</f>
        <v>_x0003_</v>
      </c>
      <c r="S48" s="11" t="str">
        <f>CHAR(S50)</f>
        <v>8</v>
      </c>
      <c r="T48" s="12" t="str">
        <f>CHAR(T50)</f>
        <v>0</v>
      </c>
    </row>
    <row r="49" spans="1:25" x14ac:dyDescent="0.25">
      <c r="A49" s="4" t="s">
        <v>10</v>
      </c>
      <c r="B49" s="87">
        <v>2</v>
      </c>
      <c r="C49" s="28" t="str">
        <f>DEC2HEX(C50)</f>
        <v>80</v>
      </c>
      <c r="D49" s="29" t="str">
        <f t="shared" ref="D49" si="38">DEC2HEX(D50)</f>
        <v>31</v>
      </c>
      <c r="E49" s="30" t="str">
        <f t="shared" ref="E49" si="39">DEC2HEX(E50)</f>
        <v>30</v>
      </c>
      <c r="F49" s="31" t="str">
        <f t="shared" ref="F49" si="40">DEC2HEX(F50)</f>
        <v>30</v>
      </c>
      <c r="G49" s="28" t="str">
        <f t="shared" ref="G49" si="41">DEC2HEX(G50)</f>
        <v>31</v>
      </c>
      <c r="H49" s="28" t="str">
        <f t="shared" ref="H49" si="42">DEC2HEX(H50)</f>
        <v>31</v>
      </c>
      <c r="I49" s="28" t="str">
        <f t="shared" ref="I49" si="43">DEC2HEX(I50)</f>
        <v>32</v>
      </c>
      <c r="J49" s="28" t="str">
        <f t="shared" ref="J49" si="44">DEC2HEX(J50)</f>
        <v>20</v>
      </c>
      <c r="K49" s="28" t="str">
        <f t="shared" ref="K49" si="45">DEC2HEX(K50)</f>
        <v>20</v>
      </c>
      <c r="L49" s="28" t="str">
        <f t="shared" ref="L49" si="46">DEC2HEX(L50)</f>
        <v>20</v>
      </c>
      <c r="M49" s="28" t="str">
        <f t="shared" ref="M49" si="47">DEC2HEX(M50)</f>
        <v>20</v>
      </c>
      <c r="N49" s="28" t="str">
        <f t="shared" ref="N49" si="48">DEC2HEX(N50)</f>
        <v>20</v>
      </c>
      <c r="O49" s="28" t="str">
        <f t="shared" ref="O49" si="49">DEC2HEX(O50)</f>
        <v>20</v>
      </c>
      <c r="P49" s="28" t="str">
        <f t="shared" ref="P49" si="50">DEC2HEX(P50)</f>
        <v>20</v>
      </c>
      <c r="Q49" s="28" t="str">
        <f t="shared" ref="Q49" si="51">DEC2HEX(Q50)</f>
        <v>20</v>
      </c>
      <c r="R49" s="16" t="str">
        <f t="shared" ref="R49" si="52">DEC2HEX(R50)</f>
        <v>3</v>
      </c>
      <c r="S49" s="29" t="str">
        <f t="shared" ref="S49" si="53">DEC2HEX(S50)</f>
        <v>38</v>
      </c>
      <c r="T49" s="31" t="str">
        <f t="shared" ref="T49" si="54">DEC2HEX(T50)</f>
        <v>30</v>
      </c>
    </row>
    <row r="50" spans="1:25" x14ac:dyDescent="0.25">
      <c r="A50" s="4" t="s">
        <v>11</v>
      </c>
      <c r="B50" s="17">
        <v>2</v>
      </c>
      <c r="C50" s="32">
        <f>128+E40</f>
        <v>128</v>
      </c>
      <c r="D50" s="13">
        <f>48+D48</f>
        <v>49</v>
      </c>
      <c r="E50" s="2">
        <f t="shared" ref="E50:G50" si="55">48+E48</f>
        <v>48</v>
      </c>
      <c r="F50" s="14">
        <f t="shared" si="55"/>
        <v>48</v>
      </c>
      <c r="G50" s="19">
        <f t="shared" si="55"/>
        <v>49</v>
      </c>
      <c r="H50" s="13">
        <f>IF(LEN(H48)=1,CODE(H48),0)</f>
        <v>49</v>
      </c>
      <c r="I50" s="13">
        <f t="shared" ref="I50:Q50" si="56">IF(LEN(I48)=1,CODE(I48),0)</f>
        <v>50</v>
      </c>
      <c r="J50" s="13">
        <f t="shared" si="56"/>
        <v>32</v>
      </c>
      <c r="K50" s="13">
        <f t="shared" si="56"/>
        <v>32</v>
      </c>
      <c r="L50" s="13">
        <f t="shared" si="56"/>
        <v>32</v>
      </c>
      <c r="M50" s="13">
        <f t="shared" si="56"/>
        <v>32</v>
      </c>
      <c r="N50" s="13">
        <f t="shared" si="56"/>
        <v>32</v>
      </c>
      <c r="O50" s="13">
        <f t="shared" si="56"/>
        <v>32</v>
      </c>
      <c r="P50" s="13">
        <f t="shared" si="56"/>
        <v>32</v>
      </c>
      <c r="Q50" s="13">
        <f t="shared" si="56"/>
        <v>32</v>
      </c>
      <c r="R50" s="17">
        <v>3</v>
      </c>
      <c r="S50" s="13">
        <f>IF(S51&lt;10,S51+48,S51+55)</f>
        <v>56</v>
      </c>
      <c r="T50" s="14">
        <f>IF(T51&lt;10,T51+48,T51+55)</f>
        <v>48</v>
      </c>
    </row>
    <row r="51" spans="1:25" s="6" customFormat="1" x14ac:dyDescent="0.25">
      <c r="A51" s="5" t="s">
        <v>12</v>
      </c>
      <c r="B51" s="7"/>
      <c r="C51" s="7">
        <f>IF(FLOOR(MOD(C50,2)/1,1)=FLOOR(MOD(B51,2)/1,1),0,1)+IF(FLOOR(MOD(C50,4)/2,1)=FLOOR(MOD(B51,4)/2,1),0,2)+IF(FLOOR(MOD(C50,8)/4,1)=FLOOR(MOD(B51,8)/4,1),0,4)+IF(FLOOR(MOD(C50,16)/8,1)=FLOOR(MOD(B51,16)/8,1),0,8)+IF(FLOOR(MOD(C50,32)/16,1)=FLOOR(MOD(B51,32)/16,1),0,16)+IF(FLOOR(MOD(C50,64)/32,1)=FLOOR(MOD(B51,64)/32,1),0,32)+IF(FLOOR(MOD(C50,128)/64,1)=FLOOR(MOD(B51,128)/64,1),0,64)+IF(FLOOR(MOD(C50,256)/128,1)=FLOOR(MOD(B51,256)/128,1),0,128)</f>
        <v>128</v>
      </c>
      <c r="D51" s="7">
        <f>IF(FLOOR(MOD(D50,2)/1,1)=FLOOR(MOD(C51,2)/1,1),0,1)+IF(FLOOR(MOD(D50,4)/2,1)=FLOOR(MOD(C51,4)/2,1),0,2)+IF(FLOOR(MOD(D50,8)/4,1)=FLOOR(MOD(C51,8)/4,1),0,4)+IF(FLOOR(MOD(D50,16)/8,1)=FLOOR(MOD(C51,16)/8,1),0,8)+IF(FLOOR(MOD(D50,32)/16,1)=FLOOR(MOD(C51,32)/16,1),0,16)+IF(FLOOR(MOD(D50,64)/32,1)=FLOOR(MOD(C51,64)/32,1),0,32)+IF(FLOOR(MOD(D50,128)/64,1)=FLOOR(MOD(C51,128)/64,1),0,64)+IF(FLOOR(MOD(D50,256)/128,1)=FLOOR(MOD(C51,256)/128,1),0,128)</f>
        <v>177</v>
      </c>
      <c r="E51" s="7">
        <f t="shared" ref="E51" si="57">IF(FLOOR(MOD(E50,2)/1,1)=FLOOR(MOD(D51,2)/1,1),0,1)+IF(FLOOR(MOD(E50,4)/2,1)=FLOOR(MOD(D51,4)/2,1),0,2)+IF(FLOOR(MOD(E50,8)/4,1)=FLOOR(MOD(D51,8)/4,1),0,4)+IF(FLOOR(MOD(E50,16)/8,1)=FLOOR(MOD(D51,16)/8,1),0,8)+IF(FLOOR(MOD(E50,32)/16,1)=FLOOR(MOD(D51,32)/16,1),0,16)+IF(FLOOR(MOD(E50,64)/32,1)=FLOOR(MOD(D51,64)/32,1),0,32)+IF(FLOOR(MOD(E50,128)/64,1)=FLOOR(MOD(D51,128)/64,1),0,64)+IF(FLOOR(MOD(E50,256)/128,1)=FLOOR(MOD(D51,256)/128,1),0,128)</f>
        <v>129</v>
      </c>
      <c r="F51" s="7">
        <f t="shared" ref="F51" si="58">IF(FLOOR(MOD(F50,2)/1,1)=FLOOR(MOD(E51,2)/1,1),0,1)+IF(FLOOR(MOD(F50,4)/2,1)=FLOOR(MOD(E51,4)/2,1),0,2)+IF(FLOOR(MOD(F50,8)/4,1)=FLOOR(MOD(E51,8)/4,1),0,4)+IF(FLOOR(MOD(F50,16)/8,1)=FLOOR(MOD(E51,16)/8,1),0,8)+IF(FLOOR(MOD(F50,32)/16,1)=FLOOR(MOD(E51,32)/16,1),0,16)+IF(FLOOR(MOD(F50,64)/32,1)=FLOOR(MOD(E51,64)/32,1),0,32)+IF(FLOOR(MOD(F50,128)/64,1)=FLOOR(MOD(E51,128)/64,1),0,64)+IF(FLOOR(MOD(F50,256)/128,1)=FLOOR(MOD(E51,256)/128,1),0,128)</f>
        <v>177</v>
      </c>
      <c r="G51" s="7">
        <f t="shared" ref="G51" si="59">IF(FLOOR(MOD(G50,2)/1,1)=FLOOR(MOD(F51,2)/1,1),0,1)+IF(FLOOR(MOD(G50,4)/2,1)=FLOOR(MOD(F51,4)/2,1),0,2)+IF(FLOOR(MOD(G50,8)/4,1)=FLOOR(MOD(F51,8)/4,1),0,4)+IF(FLOOR(MOD(G50,16)/8,1)=FLOOR(MOD(F51,16)/8,1),0,8)+IF(FLOOR(MOD(G50,32)/16,1)=FLOOR(MOD(F51,32)/16,1),0,16)+IF(FLOOR(MOD(G50,64)/32,1)=FLOOR(MOD(F51,64)/32,1),0,32)+IF(FLOOR(MOD(G50,128)/64,1)=FLOOR(MOD(F51,128)/64,1),0,64)+IF(FLOOR(MOD(G50,256)/128,1)=FLOOR(MOD(F51,256)/128,1),0,128)</f>
        <v>128</v>
      </c>
      <c r="H51" s="7">
        <f t="shared" ref="H51" si="60">IF(FLOOR(MOD(H50,2)/1,1)=FLOOR(MOD(G51,2)/1,1),0,1)+IF(FLOOR(MOD(H50,4)/2,1)=FLOOR(MOD(G51,4)/2,1),0,2)+IF(FLOOR(MOD(H50,8)/4,1)=FLOOR(MOD(G51,8)/4,1),0,4)+IF(FLOOR(MOD(H50,16)/8,1)=FLOOR(MOD(G51,16)/8,1),0,8)+IF(FLOOR(MOD(H50,32)/16,1)=FLOOR(MOD(G51,32)/16,1),0,16)+IF(FLOOR(MOD(H50,64)/32,1)=FLOOR(MOD(G51,64)/32,1),0,32)+IF(FLOOR(MOD(H50,128)/64,1)=FLOOR(MOD(G51,128)/64,1),0,64)+IF(FLOOR(MOD(H50,256)/128,1)=FLOOR(MOD(G51,256)/128,1),0,128)</f>
        <v>177</v>
      </c>
      <c r="I51" s="7">
        <f t="shared" ref="I51" si="61">IF(FLOOR(MOD(I50,2)/1,1)=FLOOR(MOD(H51,2)/1,1),0,1)+IF(FLOOR(MOD(I50,4)/2,1)=FLOOR(MOD(H51,4)/2,1),0,2)+IF(FLOOR(MOD(I50,8)/4,1)=FLOOR(MOD(H51,8)/4,1),0,4)+IF(FLOOR(MOD(I50,16)/8,1)=FLOOR(MOD(H51,16)/8,1),0,8)+IF(FLOOR(MOD(I50,32)/16,1)=FLOOR(MOD(H51,32)/16,1),0,16)+IF(FLOOR(MOD(I50,64)/32,1)=FLOOR(MOD(H51,64)/32,1),0,32)+IF(FLOOR(MOD(I50,128)/64,1)=FLOOR(MOD(H51,128)/64,1),0,64)+IF(FLOOR(MOD(I50,256)/128,1)=FLOOR(MOD(H51,256)/128,1),0,128)</f>
        <v>131</v>
      </c>
      <c r="J51" s="7">
        <f t="shared" ref="J51" si="62">IF(FLOOR(MOD(J50,2)/1,1)=FLOOR(MOD(I51,2)/1,1),0,1)+IF(FLOOR(MOD(J50,4)/2,1)=FLOOR(MOD(I51,4)/2,1),0,2)+IF(FLOOR(MOD(J50,8)/4,1)=FLOOR(MOD(I51,8)/4,1),0,4)+IF(FLOOR(MOD(J50,16)/8,1)=FLOOR(MOD(I51,16)/8,1),0,8)+IF(FLOOR(MOD(J50,32)/16,1)=FLOOR(MOD(I51,32)/16,1),0,16)+IF(FLOOR(MOD(J50,64)/32,1)=FLOOR(MOD(I51,64)/32,1),0,32)+IF(FLOOR(MOD(J50,128)/64,1)=FLOOR(MOD(I51,128)/64,1),0,64)+IF(FLOOR(MOD(J50,256)/128,1)=FLOOR(MOD(I51,256)/128,1),0,128)</f>
        <v>163</v>
      </c>
      <c r="K51" s="7">
        <f t="shared" ref="K51" si="63">IF(FLOOR(MOD(K50,2)/1,1)=FLOOR(MOD(J51,2)/1,1),0,1)+IF(FLOOR(MOD(K50,4)/2,1)=FLOOR(MOD(J51,4)/2,1),0,2)+IF(FLOOR(MOD(K50,8)/4,1)=FLOOR(MOD(J51,8)/4,1),0,4)+IF(FLOOR(MOD(K50,16)/8,1)=FLOOR(MOD(J51,16)/8,1),0,8)+IF(FLOOR(MOD(K50,32)/16,1)=FLOOR(MOD(J51,32)/16,1),0,16)+IF(FLOOR(MOD(K50,64)/32,1)=FLOOR(MOD(J51,64)/32,1),0,32)+IF(FLOOR(MOD(K50,128)/64,1)=FLOOR(MOD(J51,128)/64,1),0,64)+IF(FLOOR(MOD(K50,256)/128,1)=FLOOR(MOD(J51,256)/128,1),0,128)</f>
        <v>131</v>
      </c>
      <c r="L51" s="7">
        <f t="shared" ref="L51" si="64">IF(FLOOR(MOD(L50,2)/1,1)=FLOOR(MOD(K51,2)/1,1),0,1)+IF(FLOOR(MOD(L50,4)/2,1)=FLOOR(MOD(K51,4)/2,1),0,2)+IF(FLOOR(MOD(L50,8)/4,1)=FLOOR(MOD(K51,8)/4,1),0,4)+IF(FLOOR(MOD(L50,16)/8,1)=FLOOR(MOD(K51,16)/8,1),0,8)+IF(FLOOR(MOD(L50,32)/16,1)=FLOOR(MOD(K51,32)/16,1),0,16)+IF(FLOOR(MOD(L50,64)/32,1)=FLOOR(MOD(K51,64)/32,1),0,32)+IF(FLOOR(MOD(L50,128)/64,1)=FLOOR(MOD(K51,128)/64,1),0,64)+IF(FLOOR(MOD(L50,256)/128,1)=FLOOR(MOD(K51,256)/128,1),0,128)</f>
        <v>163</v>
      </c>
      <c r="M51" s="7">
        <f t="shared" ref="M51" si="65">IF(FLOOR(MOD(M50,2)/1,1)=FLOOR(MOD(L51,2)/1,1),0,1)+IF(FLOOR(MOD(M50,4)/2,1)=FLOOR(MOD(L51,4)/2,1),0,2)+IF(FLOOR(MOD(M50,8)/4,1)=FLOOR(MOD(L51,8)/4,1),0,4)+IF(FLOOR(MOD(M50,16)/8,1)=FLOOR(MOD(L51,16)/8,1),0,8)+IF(FLOOR(MOD(M50,32)/16,1)=FLOOR(MOD(L51,32)/16,1),0,16)+IF(FLOOR(MOD(M50,64)/32,1)=FLOOR(MOD(L51,64)/32,1),0,32)+IF(FLOOR(MOD(M50,128)/64,1)=FLOOR(MOD(L51,128)/64,1),0,64)+IF(FLOOR(MOD(M50,256)/128,1)=FLOOR(MOD(L51,256)/128,1),0,128)</f>
        <v>131</v>
      </c>
      <c r="N51" s="7">
        <f t="shared" ref="N51" si="66">IF(FLOOR(MOD(N50,2)/1,1)=FLOOR(MOD(M51,2)/1,1),0,1)+IF(FLOOR(MOD(N50,4)/2,1)=FLOOR(MOD(M51,4)/2,1),0,2)+IF(FLOOR(MOD(N50,8)/4,1)=FLOOR(MOD(M51,8)/4,1),0,4)+IF(FLOOR(MOD(N50,16)/8,1)=FLOOR(MOD(M51,16)/8,1),0,8)+IF(FLOOR(MOD(N50,32)/16,1)=FLOOR(MOD(M51,32)/16,1),0,16)+IF(FLOOR(MOD(N50,64)/32,1)=FLOOR(MOD(M51,64)/32,1),0,32)+IF(FLOOR(MOD(N50,128)/64,1)=FLOOR(MOD(M51,128)/64,1),0,64)+IF(FLOOR(MOD(N50,256)/128,1)=FLOOR(MOD(M51,256)/128,1),0,128)</f>
        <v>163</v>
      </c>
      <c r="O51" s="7">
        <f t="shared" ref="O51" si="67">IF(FLOOR(MOD(O50,2)/1,1)=FLOOR(MOD(N51,2)/1,1),0,1)+IF(FLOOR(MOD(O50,4)/2,1)=FLOOR(MOD(N51,4)/2,1),0,2)+IF(FLOOR(MOD(O50,8)/4,1)=FLOOR(MOD(N51,8)/4,1),0,4)+IF(FLOOR(MOD(O50,16)/8,1)=FLOOR(MOD(N51,16)/8,1),0,8)+IF(FLOOR(MOD(O50,32)/16,1)=FLOOR(MOD(N51,32)/16,1),0,16)+IF(FLOOR(MOD(O50,64)/32,1)=FLOOR(MOD(N51,64)/32,1),0,32)+IF(FLOOR(MOD(O50,128)/64,1)=FLOOR(MOD(N51,128)/64,1),0,64)+IF(FLOOR(MOD(O50,256)/128,1)=FLOOR(MOD(N51,256)/128,1),0,128)</f>
        <v>131</v>
      </c>
      <c r="P51" s="7">
        <f t="shared" ref="P51" si="68">IF(FLOOR(MOD(P50,2)/1,1)=FLOOR(MOD(O51,2)/1,1),0,1)+IF(FLOOR(MOD(P50,4)/2,1)=FLOOR(MOD(O51,4)/2,1),0,2)+IF(FLOOR(MOD(P50,8)/4,1)=FLOOR(MOD(O51,8)/4,1),0,4)+IF(FLOOR(MOD(P50,16)/8,1)=FLOOR(MOD(O51,16)/8,1),0,8)+IF(FLOOR(MOD(P50,32)/16,1)=FLOOR(MOD(O51,32)/16,1),0,16)+IF(FLOOR(MOD(P50,64)/32,1)=FLOOR(MOD(O51,64)/32,1),0,32)+IF(FLOOR(MOD(P50,128)/64,1)=FLOOR(MOD(O51,128)/64,1),0,64)+IF(FLOOR(MOD(P50,256)/128,1)=FLOOR(MOD(O51,256)/128,1),0,128)</f>
        <v>163</v>
      </c>
      <c r="Q51" s="7">
        <f t="shared" ref="Q51:R51" si="69">IF(FLOOR(MOD(Q50,2)/1,1)=FLOOR(MOD(P51,2)/1,1),0,1)+IF(FLOOR(MOD(Q50,4)/2,1)=FLOOR(MOD(P51,4)/2,1),0,2)+IF(FLOOR(MOD(Q50,8)/4,1)=FLOOR(MOD(P51,8)/4,1),0,4)+IF(FLOOR(MOD(Q50,16)/8,1)=FLOOR(MOD(P51,16)/8,1),0,8)+IF(FLOOR(MOD(Q50,32)/16,1)=FLOOR(MOD(P51,32)/16,1),0,16)+IF(FLOOR(MOD(Q50,64)/32,1)=FLOOR(MOD(P51,64)/32,1),0,32)+IF(FLOOR(MOD(Q50,128)/64,1)=FLOOR(MOD(P51,128)/64,1),0,64)+IF(FLOOR(MOD(Q50,256)/128,1)=FLOOR(MOD(P51,256)/128,1),0,128)</f>
        <v>131</v>
      </c>
      <c r="R51" s="7">
        <f t="shared" si="69"/>
        <v>128</v>
      </c>
      <c r="S51" s="7">
        <f>FLOOR(R51/16,1)</f>
        <v>8</v>
      </c>
      <c r="T51" s="7">
        <f>R51-S51*16</f>
        <v>0</v>
      </c>
      <c r="U51" s="7"/>
      <c r="V51" s="7"/>
      <c r="W51" s="7"/>
      <c r="X51" s="7"/>
      <c r="Y51" s="7"/>
    </row>
    <row r="54" spans="1:25" s="8" customFormat="1" ht="18.75" x14ac:dyDescent="0.3">
      <c r="A54" s="93" t="s">
        <v>36</v>
      </c>
      <c r="B54" s="9"/>
      <c r="C54" s="9"/>
      <c r="D54" s="9"/>
      <c r="E54" s="9"/>
      <c r="F54" s="9"/>
      <c r="G54" s="9"/>
      <c r="H54" s="9"/>
      <c r="I54" s="9"/>
    </row>
    <row r="55" spans="1:25" s="8" customFormat="1" x14ac:dyDescent="0.25">
      <c r="A55" s="94"/>
      <c r="B55" s="10"/>
      <c r="C55" s="98" t="s">
        <v>14</v>
      </c>
      <c r="D55" s="98"/>
      <c r="E55" s="35"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25" s="8" customFormat="1" x14ac:dyDescent="0.25">
      <c r="A56" s="94"/>
      <c r="B56" s="10"/>
      <c r="C56" s="98" t="s">
        <v>43</v>
      </c>
      <c r="D56" s="98"/>
      <c r="E56" s="35" t="s">
        <v>37</v>
      </c>
      <c r="G56" s="25" t="str">
        <f>TEXT(E56,"0")</f>
        <v>ACK</v>
      </c>
      <c r="I56" s="97" t="s">
        <v>44</v>
      </c>
      <c r="J56" s="97"/>
      <c r="K56" s="9"/>
      <c r="L56" s="9"/>
      <c r="M56" s="9"/>
      <c r="N56" s="9"/>
      <c r="O56" s="9"/>
    </row>
    <row r="57" spans="1:25" s="8" customFormat="1" x14ac:dyDescent="0.25">
      <c r="A57" s="94"/>
      <c r="B57" s="10"/>
      <c r="C57" s="34"/>
      <c r="D57" s="34"/>
      <c r="E57" s="21"/>
      <c r="I57" s="39" t="s">
        <v>37</v>
      </c>
      <c r="J57" s="39">
        <v>6</v>
      </c>
      <c r="K57" s="9"/>
      <c r="L57" s="9"/>
      <c r="M57" s="9"/>
      <c r="N57" s="9"/>
      <c r="O57" s="9"/>
    </row>
    <row r="58" spans="1:25" x14ac:dyDescent="0.25">
      <c r="B58" s="3" t="s">
        <v>0</v>
      </c>
      <c r="C58" s="3" t="s">
        <v>13</v>
      </c>
      <c r="D58" s="24" t="s">
        <v>43</v>
      </c>
      <c r="E58" s="3" t="s">
        <v>6</v>
      </c>
      <c r="F58" s="22" t="s">
        <v>7</v>
      </c>
      <c r="G58" s="24" t="s">
        <v>8</v>
      </c>
      <c r="I58" s="39" t="s">
        <v>38</v>
      </c>
      <c r="J58" s="39">
        <v>21</v>
      </c>
      <c r="K58" s="9"/>
      <c r="L58" s="9"/>
      <c r="M58" s="9"/>
      <c r="N58" s="9"/>
      <c r="O58" s="9"/>
    </row>
    <row r="59" spans="1:25" s="1" customFormat="1" x14ac:dyDescent="0.25">
      <c r="A59" s="4" t="s">
        <v>9</v>
      </c>
      <c r="B59" s="33" t="str">
        <f>CHAR(B61)</f>
        <v>_x0002_</v>
      </c>
      <c r="C59" s="15" t="str">
        <f>CHAR(C61)</f>
        <v>€</v>
      </c>
      <c r="D59" s="12" t="str">
        <f>E56</f>
        <v>ACK</v>
      </c>
      <c r="E59" s="33" t="str">
        <f>CHAR(E61)</f>
        <v>_x0003_</v>
      </c>
      <c r="F59" s="11" t="str">
        <f>CHAR(F61)</f>
        <v>8</v>
      </c>
      <c r="G59" s="12" t="str">
        <f>CHAR(G61)</f>
        <v>5</v>
      </c>
      <c r="I59" s="39" t="s">
        <v>39</v>
      </c>
      <c r="J59" s="39">
        <v>50</v>
      </c>
      <c r="K59" s="9"/>
      <c r="L59" s="9"/>
      <c r="M59" s="9"/>
      <c r="N59" s="9"/>
      <c r="O59" s="9"/>
    </row>
    <row r="60" spans="1:25" x14ac:dyDescent="0.25">
      <c r="A60" s="4" t="s">
        <v>10</v>
      </c>
      <c r="B60" s="87">
        <v>2</v>
      </c>
      <c r="C60" s="28" t="str">
        <f>DEC2HEX(C61)</f>
        <v>80</v>
      </c>
      <c r="D60" s="31" t="str">
        <f t="shared" ref="D60:G60" si="70">DEC2HEX(D61)</f>
        <v>6</v>
      </c>
      <c r="E60" s="16" t="str">
        <f t="shared" si="70"/>
        <v>3</v>
      </c>
      <c r="F60" s="29" t="str">
        <f t="shared" si="70"/>
        <v>38</v>
      </c>
      <c r="G60" s="31" t="str">
        <f t="shared" si="70"/>
        <v>35</v>
      </c>
      <c r="I60" s="39" t="s">
        <v>40</v>
      </c>
      <c r="J60" s="39">
        <v>51</v>
      </c>
    </row>
    <row r="61" spans="1:25" x14ac:dyDescent="0.25">
      <c r="A61" s="4" t="s">
        <v>11</v>
      </c>
      <c r="B61" s="17">
        <v>2</v>
      </c>
      <c r="C61" s="32">
        <f>128+E55</f>
        <v>128</v>
      </c>
      <c r="D61" s="14">
        <f>VLOOKUP(D59,I57:J62,2,FALSE)</f>
        <v>6</v>
      </c>
      <c r="E61" s="17">
        <v>3</v>
      </c>
      <c r="F61" s="13">
        <f>IF(F62&lt;10,F62+48,F62+55)</f>
        <v>56</v>
      </c>
      <c r="G61" s="14">
        <f>IF(G62&lt;10,G62+48,G62+55)</f>
        <v>53</v>
      </c>
      <c r="I61" s="39" t="s">
        <v>42</v>
      </c>
      <c r="J61" s="39">
        <v>52</v>
      </c>
    </row>
    <row r="62" spans="1:25" s="6" customFormat="1" x14ac:dyDescent="0.25">
      <c r="A62" s="5" t="s">
        <v>12</v>
      </c>
      <c r="B62" s="7"/>
      <c r="C62" s="7">
        <f>IF(FLOOR(MOD(C61,2)/1,1)=FLOOR(MOD(B62,2)/1,1),0,1)+IF(FLOOR(MOD(C61,4)/2,1)=FLOOR(MOD(B62,4)/2,1),0,2)+IF(FLOOR(MOD(C61,8)/4,1)=FLOOR(MOD(B62,8)/4,1),0,4)+IF(FLOOR(MOD(C61,16)/8,1)=FLOOR(MOD(B62,16)/8,1),0,8)+IF(FLOOR(MOD(C61,32)/16,1)=FLOOR(MOD(B62,32)/16,1),0,16)+IF(FLOOR(MOD(C61,64)/32,1)=FLOOR(MOD(B62,64)/32,1),0,32)+IF(FLOOR(MOD(C61,128)/64,1)=FLOOR(MOD(B62,128)/64,1),0,64)+IF(FLOOR(MOD(C61,256)/128,1)=FLOOR(MOD(B62,256)/128,1),0,128)</f>
        <v>128</v>
      </c>
      <c r="D62" s="7">
        <f t="shared" ref="D62:E62" si="71">IF(FLOOR(MOD(D61,2)/1,1)=FLOOR(MOD(C62,2)/1,1),0,1)+IF(FLOOR(MOD(D61,4)/2,1)=FLOOR(MOD(C62,4)/2,1),0,2)+IF(FLOOR(MOD(D61,8)/4,1)=FLOOR(MOD(C62,8)/4,1),0,4)+IF(FLOOR(MOD(D61,16)/8,1)=FLOOR(MOD(C62,16)/8,1),0,8)+IF(FLOOR(MOD(D61,32)/16,1)=FLOOR(MOD(C62,32)/16,1),0,16)+IF(FLOOR(MOD(D61,64)/32,1)=FLOOR(MOD(C62,64)/32,1),0,32)+IF(FLOOR(MOD(D61,128)/64,1)=FLOOR(MOD(C62,128)/64,1),0,64)+IF(FLOOR(MOD(D61,256)/128,1)=FLOOR(MOD(C62,256)/128,1),0,128)</f>
        <v>134</v>
      </c>
      <c r="E62" s="7">
        <f t="shared" si="71"/>
        <v>133</v>
      </c>
      <c r="F62" s="7">
        <f>FLOOR(E62/16,1)</f>
        <v>8</v>
      </c>
      <c r="G62" s="7">
        <f>E62-F62*16</f>
        <v>5</v>
      </c>
      <c r="H62" s="7"/>
      <c r="I62" s="39" t="s">
        <v>41</v>
      </c>
      <c r="J62" s="39">
        <v>53</v>
      </c>
      <c r="K62" s="7"/>
      <c r="L62" s="7"/>
    </row>
  </sheetData>
  <sheetProtection selectLockedCells="1"/>
  <mergeCells count="20">
    <mergeCell ref="C2:D2"/>
    <mergeCell ref="C3:D3"/>
    <mergeCell ref="C4:D4"/>
    <mergeCell ref="C15:D15"/>
    <mergeCell ref="C14:D14"/>
    <mergeCell ref="I56:J56"/>
    <mergeCell ref="C28:D28"/>
    <mergeCell ref="C55:D55"/>
    <mergeCell ref="C56:D56"/>
    <mergeCell ref="C16:D16"/>
    <mergeCell ref="C17:D17"/>
    <mergeCell ref="C27:D27"/>
    <mergeCell ref="A44:D44"/>
    <mergeCell ref="C29:D29"/>
    <mergeCell ref="C30:D30"/>
    <mergeCell ref="C40:D40"/>
    <mergeCell ref="C41:D41"/>
    <mergeCell ref="C42:D42"/>
    <mergeCell ref="C43:D43"/>
    <mergeCell ref="H39:K39"/>
  </mergeCells>
  <dataValidations disablePrompts="1" count="1">
    <dataValidation type="list" allowBlank="1" showInputMessage="1" showErrorMessage="1" sqref="E56" xr:uid="{00000000-0002-0000-0000-000000000000}">
      <formula1>$I$57:$I$62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C20" sqref="C20"/>
    </sheetView>
  </sheetViews>
  <sheetFormatPr defaultColWidth="9.140625" defaultRowHeight="15" x14ac:dyDescent="0.25"/>
  <cols>
    <col min="1" max="16384" width="9.140625" style="43"/>
  </cols>
  <sheetData>
    <row r="1" spans="1:13" x14ac:dyDescent="0.25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5">
      <c r="A2" s="42"/>
      <c r="B2" s="42"/>
      <c r="C2" s="102" t="s">
        <v>57</v>
      </c>
      <c r="D2" s="103"/>
      <c r="E2" s="103"/>
      <c r="F2" s="103"/>
      <c r="G2" s="103"/>
      <c r="H2" s="103"/>
      <c r="I2" s="104"/>
      <c r="J2" s="42"/>
      <c r="K2" s="42"/>
      <c r="L2" s="42"/>
      <c r="M2" s="42"/>
    </row>
    <row r="3" spans="1:13" x14ac:dyDescent="0.25">
      <c r="A3" s="42"/>
      <c r="B3" s="42"/>
      <c r="C3" s="105"/>
      <c r="D3" s="106"/>
      <c r="E3" s="106"/>
      <c r="F3" s="106"/>
      <c r="G3" s="106"/>
      <c r="H3" s="106"/>
      <c r="I3" s="107"/>
      <c r="J3" s="42"/>
      <c r="K3" s="42"/>
      <c r="L3" s="42"/>
      <c r="M3" s="42"/>
    </row>
    <row r="4" spans="1:13" x14ac:dyDescent="0.25">
      <c r="B4" s="44" t="s">
        <v>0</v>
      </c>
      <c r="C4" s="45" t="s">
        <v>13</v>
      </c>
      <c r="D4" s="46" t="s">
        <v>1</v>
      </c>
      <c r="E4" s="47" t="s">
        <v>2</v>
      </c>
      <c r="F4" s="48" t="s">
        <v>3</v>
      </c>
      <c r="G4" s="45" t="s">
        <v>4</v>
      </c>
      <c r="H4" s="48" t="s">
        <v>16</v>
      </c>
      <c r="I4" s="45" t="s">
        <v>6</v>
      </c>
      <c r="J4" s="49" t="s">
        <v>7</v>
      </c>
      <c r="K4" s="50" t="s">
        <v>8</v>
      </c>
      <c r="L4" s="42"/>
      <c r="M4" s="42"/>
    </row>
    <row r="5" spans="1:13" x14ac:dyDescent="0.25">
      <c r="A5" s="51" t="s">
        <v>9</v>
      </c>
      <c r="B5" s="52" t="s">
        <v>46</v>
      </c>
      <c r="C5" s="53" t="s">
        <v>47</v>
      </c>
      <c r="D5" s="54">
        <v>1</v>
      </c>
      <c r="E5" s="55">
        <v>0</v>
      </c>
      <c r="F5" s="56">
        <v>0</v>
      </c>
      <c r="G5" s="53">
        <v>1</v>
      </c>
      <c r="H5" s="56" t="s">
        <v>48</v>
      </c>
      <c r="I5" s="57" t="s">
        <v>49</v>
      </c>
      <c r="J5" s="58" t="s">
        <v>50</v>
      </c>
      <c r="K5" s="59" t="s">
        <v>51</v>
      </c>
      <c r="L5" s="42"/>
      <c r="M5" s="42"/>
    </row>
    <row r="6" spans="1:13" x14ac:dyDescent="0.25">
      <c r="A6" s="51" t="s">
        <v>10</v>
      </c>
      <c r="B6" s="87">
        <v>2</v>
      </c>
      <c r="C6" s="60" t="s">
        <v>52</v>
      </c>
      <c r="D6" s="61" t="s">
        <v>53</v>
      </c>
      <c r="E6" s="62" t="s">
        <v>54</v>
      </c>
      <c r="F6" s="63" t="s">
        <v>54</v>
      </c>
      <c r="G6" s="60" t="s">
        <v>53</v>
      </c>
      <c r="H6" s="63" t="s">
        <v>54</v>
      </c>
      <c r="I6" s="92">
        <v>3</v>
      </c>
      <c r="J6" s="64" t="s">
        <v>55</v>
      </c>
      <c r="K6" s="65" t="s">
        <v>56</v>
      </c>
      <c r="L6" s="42"/>
      <c r="M6" s="42"/>
    </row>
    <row r="7" spans="1:13" x14ac:dyDescent="0.25">
      <c r="A7" s="51" t="s">
        <v>11</v>
      </c>
      <c r="B7" s="66">
        <v>2</v>
      </c>
      <c r="C7" s="67">
        <v>128</v>
      </c>
      <c r="D7" s="68">
        <v>49</v>
      </c>
      <c r="E7" s="69">
        <v>48</v>
      </c>
      <c r="F7" s="70">
        <v>48</v>
      </c>
      <c r="G7" s="71">
        <v>49</v>
      </c>
      <c r="H7" s="70">
        <v>48</v>
      </c>
      <c r="I7" s="72">
        <v>3</v>
      </c>
      <c r="J7" s="73">
        <v>66</v>
      </c>
      <c r="K7" s="74">
        <v>51</v>
      </c>
    </row>
    <row r="8" spans="1:13" x14ac:dyDescent="0.25">
      <c r="A8" s="75"/>
      <c r="B8" s="75"/>
      <c r="C8" s="75"/>
      <c r="D8" s="75"/>
      <c r="E8" s="75"/>
      <c r="F8" s="75"/>
      <c r="G8" s="75"/>
      <c r="H8" s="75"/>
      <c r="I8" s="75"/>
      <c r="J8" s="76">
        <v>11</v>
      </c>
      <c r="K8" s="76">
        <v>3</v>
      </c>
      <c r="L8" s="75"/>
      <c r="M8" s="75"/>
    </row>
    <row r="11" spans="1:13" x14ac:dyDescent="0.25">
      <c r="A11" s="77" t="s">
        <v>12</v>
      </c>
      <c r="B11" s="76"/>
      <c r="C11" s="78">
        <v>128</v>
      </c>
      <c r="D11" s="79">
        <v>177</v>
      </c>
      <c r="E11" s="79">
        <v>129</v>
      </c>
      <c r="F11" s="79">
        <v>177</v>
      </c>
      <c r="G11" s="79">
        <v>128</v>
      </c>
      <c r="H11" s="79">
        <v>176</v>
      </c>
      <c r="I11" s="80">
        <v>179</v>
      </c>
      <c r="J11" s="108" t="s">
        <v>58</v>
      </c>
      <c r="K11" s="109"/>
      <c r="L11" s="109"/>
      <c r="M11" s="109"/>
    </row>
    <row r="12" spans="1:13" x14ac:dyDescent="0.25">
      <c r="I12" s="75"/>
      <c r="J12" s="110" t="s">
        <v>71</v>
      </c>
      <c r="K12" s="110"/>
      <c r="L12" s="110"/>
      <c r="M12" s="110"/>
    </row>
    <row r="13" spans="1:13" ht="78.75" customHeight="1" x14ac:dyDescent="0.25">
      <c r="I13" s="81" t="str">
        <f>DEC2HEX(I11)</f>
        <v>B3</v>
      </c>
      <c r="J13" s="110"/>
      <c r="K13" s="110"/>
      <c r="L13" s="110"/>
      <c r="M13" s="110"/>
    </row>
    <row r="14" spans="1:13" x14ac:dyDescent="0.25">
      <c r="J14" s="110"/>
      <c r="K14" s="110"/>
      <c r="L14" s="110"/>
      <c r="M14" s="110"/>
    </row>
    <row r="15" spans="1:13" x14ac:dyDescent="0.25">
      <c r="A15" s="42"/>
      <c r="B15" s="42"/>
      <c r="C15" s="42" t="s">
        <v>74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5">
      <c r="A16" s="42"/>
      <c r="B16" s="42"/>
      <c r="C16" s="42" t="s">
        <v>68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9" spans="2:10" x14ac:dyDescent="0.25">
      <c r="B19" s="111" t="s">
        <v>59</v>
      </c>
      <c r="C19" s="44" t="s">
        <v>60</v>
      </c>
      <c r="D19" s="44" t="s">
        <v>50</v>
      </c>
      <c r="E19" s="112" t="s">
        <v>61</v>
      </c>
      <c r="F19" s="44" t="s">
        <v>62</v>
      </c>
      <c r="G19" s="75"/>
      <c r="H19" s="75"/>
      <c r="I19" s="75"/>
      <c r="J19" s="75"/>
    </row>
    <row r="20" spans="2:10" x14ac:dyDescent="0.25">
      <c r="B20" s="111"/>
      <c r="C20" s="40">
        <v>128</v>
      </c>
      <c r="D20" s="40">
        <v>49</v>
      </c>
      <c r="E20" s="112"/>
      <c r="F20" s="44">
        <f>SUMPRODUCT(C23:J23,C27:J27)</f>
        <v>177</v>
      </c>
      <c r="G20" s="75"/>
      <c r="H20" s="82" t="s">
        <v>72</v>
      </c>
      <c r="I20" s="75"/>
      <c r="J20" s="75"/>
    </row>
    <row r="22" spans="2:10" x14ac:dyDescent="0.25">
      <c r="B22" s="51" t="s">
        <v>63</v>
      </c>
      <c r="C22" s="83">
        <v>7</v>
      </c>
      <c r="D22" s="83">
        <v>6</v>
      </c>
      <c r="E22" s="83">
        <v>5</v>
      </c>
      <c r="F22" s="83">
        <v>4</v>
      </c>
      <c r="G22" s="83">
        <v>3</v>
      </c>
      <c r="H22" s="83">
        <v>2</v>
      </c>
      <c r="I22" s="83">
        <v>1</v>
      </c>
      <c r="J22" s="83">
        <v>0</v>
      </c>
    </row>
    <row r="23" spans="2:10" x14ac:dyDescent="0.25">
      <c r="B23" s="84" t="s">
        <v>64</v>
      </c>
      <c r="C23" s="85">
        <f t="shared" ref="C23:I23" si="0">2^C22</f>
        <v>128</v>
      </c>
      <c r="D23" s="85">
        <f t="shared" si="0"/>
        <v>64</v>
      </c>
      <c r="E23" s="85">
        <f t="shared" si="0"/>
        <v>32</v>
      </c>
      <c r="F23" s="85">
        <f t="shared" si="0"/>
        <v>16</v>
      </c>
      <c r="G23" s="85">
        <f t="shared" si="0"/>
        <v>8</v>
      </c>
      <c r="H23" s="85">
        <f t="shared" si="0"/>
        <v>4</v>
      </c>
      <c r="I23" s="85">
        <f t="shared" si="0"/>
        <v>2</v>
      </c>
      <c r="J23" s="85">
        <f>2^J22</f>
        <v>1</v>
      </c>
    </row>
    <row r="24" spans="2:10" x14ac:dyDescent="0.25">
      <c r="B24" s="51" t="s">
        <v>65</v>
      </c>
      <c r="C24" s="44">
        <f xml:space="preserve"> FLOOR(MOD($C$20,2*C$23)/C$23,1)</f>
        <v>1</v>
      </c>
      <c r="D24" s="44">
        <f t="shared" ref="D24:J24" si="1" xml:space="preserve"> FLOOR(MOD($C$20,2*D$23)/D$23,1)</f>
        <v>0</v>
      </c>
      <c r="E24" s="44">
        <f t="shared" si="1"/>
        <v>0</v>
      </c>
      <c r="F24" s="44">
        <f t="shared" si="1"/>
        <v>0</v>
      </c>
      <c r="G24" s="44">
        <f t="shared" si="1"/>
        <v>0</v>
      </c>
      <c r="H24" s="44">
        <f t="shared" si="1"/>
        <v>0</v>
      </c>
      <c r="I24" s="44">
        <f t="shared" si="1"/>
        <v>0</v>
      </c>
      <c r="J24" s="44">
        <f t="shared" si="1"/>
        <v>0</v>
      </c>
    </row>
    <row r="25" spans="2:10" x14ac:dyDescent="0.25">
      <c r="B25" s="51" t="s">
        <v>66</v>
      </c>
      <c r="C25" s="44">
        <f xml:space="preserve"> FLOOR(MOD($D$20,2*C$23)/C$23,1)</f>
        <v>0</v>
      </c>
      <c r="D25" s="44">
        <f t="shared" ref="D25:J25" si="2" xml:space="preserve"> FLOOR(MOD($D$20,2*D$23)/D$23,1)</f>
        <v>0</v>
      </c>
      <c r="E25" s="44">
        <f t="shared" si="2"/>
        <v>1</v>
      </c>
      <c r="F25" s="44">
        <f t="shared" si="2"/>
        <v>1</v>
      </c>
      <c r="G25" s="44">
        <f t="shared" si="2"/>
        <v>0</v>
      </c>
      <c r="H25" s="44">
        <f t="shared" si="2"/>
        <v>0</v>
      </c>
      <c r="I25" s="44">
        <f t="shared" si="2"/>
        <v>0</v>
      </c>
      <c r="J25" s="44">
        <f t="shared" si="2"/>
        <v>1</v>
      </c>
    </row>
    <row r="26" spans="2:10" x14ac:dyDescent="0.25">
      <c r="B26" s="51"/>
      <c r="C26" s="86"/>
      <c r="D26" s="86"/>
      <c r="E26" s="86"/>
      <c r="F26" s="86"/>
      <c r="G26" s="86"/>
      <c r="H26" s="86"/>
      <c r="I26" s="86"/>
      <c r="J26" s="86"/>
    </row>
    <row r="27" spans="2:10" x14ac:dyDescent="0.25">
      <c r="B27" s="51" t="s">
        <v>67</v>
      </c>
      <c r="C27" s="44">
        <f t="shared" ref="C27:I27" si="3">IF(C24+C25&gt;1,0,C24+C25)</f>
        <v>1</v>
      </c>
      <c r="D27" s="44">
        <f t="shared" si="3"/>
        <v>0</v>
      </c>
      <c r="E27" s="44">
        <f t="shared" si="3"/>
        <v>1</v>
      </c>
      <c r="F27" s="44">
        <f t="shared" si="3"/>
        <v>1</v>
      </c>
      <c r="G27" s="44">
        <f t="shared" si="3"/>
        <v>0</v>
      </c>
      <c r="H27" s="44">
        <f t="shared" si="3"/>
        <v>0</v>
      </c>
      <c r="I27" s="44">
        <f t="shared" si="3"/>
        <v>0</v>
      </c>
      <c r="J27" s="44">
        <f>IF(J24+J25&gt;1,0,J24+J25)</f>
        <v>1</v>
      </c>
    </row>
    <row r="30" spans="2:10" x14ac:dyDescent="0.25">
      <c r="C30" s="43" t="s">
        <v>69</v>
      </c>
    </row>
    <row r="31" spans="2:10" x14ac:dyDescent="0.25">
      <c r="C31" s="43" t="s">
        <v>70</v>
      </c>
    </row>
  </sheetData>
  <sheetProtection sheet="1" objects="1" scenarios="1" selectLockedCells="1"/>
  <mergeCells count="5">
    <mergeCell ref="C2:I3"/>
    <mergeCell ref="J11:M11"/>
    <mergeCell ref="J12:M14"/>
    <mergeCell ref="B19:B20"/>
    <mergeCell ref="E19:E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Frame eval</vt:lpstr>
      <vt:lpstr>CRC calculation</vt:lpstr>
    </vt:vector>
  </TitlesOfParts>
  <Company>Agilent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MDL</dc:creator>
  <cp:lastModifiedBy>HULETT,DAN (Agilent USA)</cp:lastModifiedBy>
  <dcterms:created xsi:type="dcterms:W3CDTF">2015-04-10T12:35:42Z</dcterms:created>
  <dcterms:modified xsi:type="dcterms:W3CDTF">2023-04-17T16:51:25Z</dcterms:modified>
</cp:coreProperties>
</file>